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mun\JAVNA NABAVA\POSTUPCI NABAVE 2021\MN\MATE - Društveni dom Molat\Savjetovanje\"/>
    </mc:Choice>
  </mc:AlternateContent>
  <bookViews>
    <workbookView xWindow="480" yWindow="120" windowWidth="27795" windowHeight="16425"/>
  </bookViews>
  <sheets>
    <sheet name="NASLOV" sheetId="8" r:id="rId1"/>
    <sheet name="OPĆE NAPOMENE" sheetId="2" r:id="rId2"/>
    <sheet name="RADOVI" sheetId="6" r:id="rId3"/>
    <sheet name="List2" sheetId="7" state="hidden" r:id="rId4"/>
  </sheets>
  <externalReferences>
    <externalReference r:id="rId5"/>
  </externalReferences>
  <definedNames>
    <definedName name="_xlnm.Print_Area" localSheetId="0">NASLOV!$A$1:$J$37</definedName>
    <definedName name="_xlnm.Print_Area" localSheetId="2">RADOVI!$A$1:$F$183</definedName>
    <definedName name="ZAP">'[1]Osn-Pod'!$C$13</definedName>
  </definedNames>
  <calcPr calcId="152511"/>
</workbook>
</file>

<file path=xl/calcChain.xml><?xml version="1.0" encoding="utf-8"?>
<calcChain xmlns="http://schemas.openxmlformats.org/spreadsheetml/2006/main">
  <c r="F138" i="6" l="1"/>
  <c r="F136" i="6"/>
  <c r="F133" i="6"/>
  <c r="F130" i="6"/>
  <c r="F119" i="6"/>
  <c r="F116" i="6"/>
  <c r="F110" i="6"/>
  <c r="F101" i="6"/>
  <c r="F92" i="6"/>
  <c r="F89" i="6"/>
  <c r="F88" i="6"/>
  <c r="F85" i="6"/>
  <c r="F82" i="6"/>
  <c r="F73" i="6"/>
  <c r="F70" i="6"/>
  <c r="F67" i="6"/>
  <c r="F60" i="6"/>
  <c r="F59" i="6"/>
  <c r="F55" i="6"/>
  <c r="F44" i="6"/>
  <c r="F41" i="6"/>
  <c r="F38" i="6"/>
  <c r="F35" i="6"/>
  <c r="F34" i="6"/>
  <c r="F31" i="6"/>
  <c r="F28" i="6"/>
  <c r="F25" i="6"/>
  <c r="F21" i="6"/>
  <c r="F9" i="6"/>
  <c r="D165" i="6" l="1"/>
  <c r="D164" i="6"/>
  <c r="D163" i="6" l="1"/>
  <c r="D167" i="6" s="1"/>
  <c r="D169" i="6" l="1"/>
  <c r="B151" i="6" l="1"/>
  <c r="A151" i="6"/>
  <c r="B150" i="6"/>
  <c r="F11" i="6" l="1"/>
  <c r="F145" i="6" s="1"/>
  <c r="D127" i="6" l="1"/>
  <c r="F127" i="6" s="1"/>
  <c r="F140" i="6" s="1"/>
  <c r="F103" i="6"/>
  <c r="D64" i="6"/>
  <c r="F64" i="6" s="1"/>
  <c r="D63" i="6"/>
  <c r="F63" i="6" s="1"/>
  <c r="D54" i="6"/>
  <c r="F54" i="6" s="1"/>
  <c r="D18" i="6"/>
  <c r="F18" i="6" s="1"/>
  <c r="O43" i="7"/>
  <c r="F151" i="6" l="1"/>
  <c r="D113" i="6"/>
  <c r="F113" i="6" s="1"/>
  <c r="G48" i="7"/>
  <c r="G32" i="7"/>
  <c r="Q8" i="7"/>
  <c r="Q15" i="7"/>
  <c r="Q14" i="7"/>
  <c r="Q13" i="7"/>
  <c r="Q12" i="7"/>
  <c r="Q11" i="7"/>
  <c r="Q10" i="7"/>
  <c r="Q9" i="7"/>
  <c r="Q7" i="7"/>
  <c r="Q6" i="7"/>
  <c r="O22" i="7"/>
  <c r="M22" i="7"/>
  <c r="K22" i="7"/>
  <c r="I22" i="7"/>
  <c r="G22" i="7"/>
  <c r="Q22" i="7" l="1"/>
  <c r="T22" i="7" s="1"/>
  <c r="F149" i="6"/>
  <c r="F94" i="6" l="1"/>
  <c r="F148" i="6" s="1"/>
  <c r="F121" i="6"/>
  <c r="F150" i="6" s="1"/>
  <c r="F75" i="6"/>
  <c r="F147" i="6" s="1"/>
  <c r="F47" i="6"/>
  <c r="F146" i="6" s="1"/>
  <c r="E153" i="6" l="1"/>
  <c r="E172" i="6" l="1"/>
  <c r="E177" i="6"/>
  <c r="E155" i="6"/>
  <c r="E157" i="6" l="1"/>
  <c r="E174" i="6" l="1"/>
  <c r="E179" i="6"/>
</calcChain>
</file>

<file path=xl/sharedStrings.xml><?xml version="1.0" encoding="utf-8"?>
<sst xmlns="http://schemas.openxmlformats.org/spreadsheetml/2006/main" count="237" uniqueCount="138">
  <si>
    <t>I.</t>
  </si>
  <si>
    <t/>
  </si>
  <si>
    <t>1.</t>
  </si>
  <si>
    <t>2.</t>
  </si>
  <si>
    <t>3.</t>
  </si>
  <si>
    <t>4.</t>
  </si>
  <si>
    <t>II.</t>
  </si>
  <si>
    <t>DEMONTAŽE I RUŠENJA</t>
  </si>
  <si>
    <t>•</t>
  </si>
  <si>
    <t>5.</t>
  </si>
  <si>
    <t>6.</t>
  </si>
  <si>
    <t>strop prizemlja-žbukan</t>
  </si>
  <si>
    <t>7.</t>
  </si>
  <si>
    <t>8.</t>
  </si>
  <si>
    <t>Završno fino čišćenje objekta (zidovi, podovi) nakon dovršetka radova demontaže i rušenja, kao priprema za predstojeće građevinske radove.</t>
  </si>
  <si>
    <t>DEMONTAŽE I RUŠENJA UKUPNO kn</t>
  </si>
  <si>
    <t>III.</t>
  </si>
  <si>
    <t>BETONSKI I ARMIRANO BET. RADOVI</t>
  </si>
  <si>
    <t>beton</t>
  </si>
  <si>
    <t>oplata</t>
  </si>
  <si>
    <t>9.</t>
  </si>
  <si>
    <t>Betoniranje rupa u zidu nastalih nakon demontaže drvenih greda međukatne konstrukcije prizemlja, kata i drugog kata betonom klase 25/30.
U cijenu uključena oplata i potrebna armatura.</t>
  </si>
  <si>
    <t>kg</t>
  </si>
  <si>
    <t>BETONSKI I ARMIRANO BET. RADOVI UKUPNO kn</t>
  </si>
  <si>
    <t>IV.</t>
  </si>
  <si>
    <t>V.</t>
  </si>
  <si>
    <t>TESARSKI RADOVI</t>
  </si>
  <si>
    <t>NAPOMENA:
U cijenu uračunati nabavu,prevoz i stovar potrebnog materijala i pribora</t>
  </si>
  <si>
    <t>daščani pokrov</t>
  </si>
  <si>
    <t>TESARSKI RADOVI UKUPNO kn</t>
  </si>
  <si>
    <t>VI.</t>
  </si>
  <si>
    <t>KROVOPOKRIVAČKI RADOVI</t>
  </si>
  <si>
    <t>NAPOMENA:
U cijenu uračunati nabavu, prevoz i istovar potrebnog materijala i pribora</t>
  </si>
  <si>
    <t>KROVOPOKRIVAČKI RADOVI UKUPNO kn</t>
  </si>
  <si>
    <t>LIMARSKI RADOVI</t>
  </si>
  <si>
    <t>LIMARSKI RADOVI UKUPNO kn</t>
  </si>
  <si>
    <t>REKAPITULACIJA</t>
  </si>
  <si>
    <t>OPĆE NAPOMENE</t>
  </si>
  <si>
    <t>Izrađivač ponude za izvođenje troškovničkih radova dužan je prije davanja ponude upoznati s kompletnom projektnom dokumentacijom i sveobuhvatnom situacijom i mogućnostima na terenu.</t>
  </si>
  <si>
    <t>Izvođač je dužan o  svom   trošku  osigurati gradilište i građevinu  od  štetnog  utjecaja vremenskih nepogoda.  Zimi je potrebno građevinu posve osigurati od mraza,  tako da ne dođe do smrzavanja izvedenih dijelova te na taj način do oštećenja.</t>
  </si>
  <si>
    <t xml:space="preserve">Izvođač je dužan izraditi  i u jediničnu cijenu uračunati sva potrebna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t>
  </si>
  <si>
    <t>Također u cijenu je potrebno uračunati sav unutarnji i vanjski vertikalni i horizontalni transport, te sva dizanja na visinu materijala i opreme potrebne za izvođenje radova po pravilima struke.</t>
  </si>
  <si>
    <t xml:space="preserve">Nepoznavanje projektne dokumentacije i uvjeta proizašlih  iz situacije na terenu neće se priznati kao razlog za vantroškovničke radove kao i odstupanje od ponuđenih cijena troškovničkih radova. </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</si>
  <si>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Izvođač u potpunosti odgovara za ispravnost izvršene isporuke i jedini je odgovoran za eventualno loše izvedeni rad i loš kvalitet isporučenih materijala, opreme ili proizvoda. Izvođač je dužan posjedovati ateste o ispitivanju materijala upotrebljenih za izgradnju građevine, te ateste o ispravnosti izvedenih instalacija, a prilikom tehničkog pregleda građevine mora sve ateste dostaviti investitoru na upotrebu. Obračun svih radova mora se vršiti prema stvarno izvedenim i uredno dokumentiranim količinama potvrđenim od nadzornog inženjera, a ne prema količinama danim u pojedinim stavkama dokaznice mjera i troškovnika. Sve nejasnoće u projektu izvođač je dužan s projektantom razjasniti prije početka radova. </t>
  </si>
  <si>
    <t xml:space="preserve">Bez pismene suglasnosti projektanta, izvođač nema pravo na izmjenu projekta. U protivnom, projektant otklanja od sebe svaku odgovornost za eventualno nastale posljedice. Eventualne opravdane izmjene projekta dužan je nadzorni inženjer investitora unijeti u građevinski dnevnik. Sve izmjene u projektu, opisu radova i jediničnim cijenama mogu uslijediti samo uz suglasnost projektanta i po odobrenju investitora. 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 Svi izvedeni radovi koji odstupaju od projekta, a izvedeni su bez odobrenja nadzornog inženjera i suglasnosti projektanta, moraju se dovesti u sklad s projektom, a troškove koji iz tog proizlaze snosi izvođač. U jediničnim cijenama ovog troškovnika uključeno je izvršenje svih obaveza iz bilo kojeg dijela ili priloga ovog projekta. Jedinične cijene u svim stavkama ovog troškovnika obuhvaćaju sav rad, materijal, režiju i zaradu izvođača, odnosno sadrže sve elemente propisane za strukturu prodajne cijene građevinskih  usluga. </t>
  </si>
  <si>
    <t>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</si>
  <si>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Svi radovi koji nisu detaljno prikazani, a čije je izvođenje za kvalitet izvedbe važno, biti će obrađeni u izvedbenom projektu, detaljima i po potrebi opisani.</t>
  </si>
  <si>
    <t>GRAĐEVINSKO OBRTNIČKI RADOVI</t>
  </si>
  <si>
    <r>
      <t>m</t>
    </r>
    <r>
      <rPr>
        <vertAlign val="superscript"/>
        <sz val="11"/>
        <rFont val="Calibri"/>
        <family val="2"/>
        <charset val="238"/>
        <scheme val="minor"/>
      </rPr>
      <t>3</t>
    </r>
  </si>
  <si>
    <r>
      <t>m</t>
    </r>
    <r>
      <rPr>
        <vertAlign val="superscript"/>
        <sz val="11"/>
        <rFont val="Calibri"/>
        <family val="2"/>
        <charset val="238"/>
        <scheme val="minor"/>
      </rPr>
      <t>2</t>
    </r>
  </si>
  <si>
    <t>Navedene ploče mora demontirati i zbrinuti tvrtka koja ima ovlaštenje za takvu vrstu radova, a sve prema odredbama Ministarstva zaštite okoliša i prirode, što je  uključeno u cijenu.</t>
  </si>
  <si>
    <t>Obračun po kilogramu.</t>
  </si>
  <si>
    <t>Obračun po metru</t>
  </si>
  <si>
    <t>Dobava materijala, izrada i montaža drvene nosive  konstrukcije kosog krovišta (osim podrožnica) od crnogorične drvene građe Klase kvalitete II. - Klasa C24. Projektirana klasa uporabljivosti konstrukcije je II. – Vlažnost u drvu 12%-20%. Presjeci i raspored građe određeni su statičkim proračunom i prikazani u detaljnom nacrtu.Sve se izvodi od zdrave drvene građe prema dimenzija iz statičkog proračuna. Sve ležajeve i sidrenja izvesti prema statičkom proračunu. Izrada standardnim tesarskim vezovima komplet sa svim potrebnim spojnim sredstvima, uključivo sav pričvrsni materijal i zaštitni premaz sredstvom za zaštitu protiv insekata i gljivica.  U cijenu uključiti i sve potrebe prijevoze i prijenose.</t>
  </si>
  <si>
    <t>Dobava materijala, izrada i montaža podrožnica konstrukcije kosog krovišta od lamelirane drvene građe Klase GL32k. Projektirana klasa uporabljivosti konstrukcije je II. – Vlažnost u drvu 12%-20%. Presjeci i raspored građe određeni su statičkim proračunom i prikazani u detaljnom nacrtu.Sve se izvodi od zdrave drvene građe prema dimenzija iz statičkog proračuna. Sve ležajeve i sidrenja izvesti prema statičkom proračunu. Izrada standardnim tesarskim vezovima komplet sa svim potrebnim spojnim sredstvima, uključivo sav pričvrsni materijal i zaštitni premaz sredstvom za zaštitu protiv insekata i gljivica.  U cijenu uključiti i sve potrebe prijevoze i prijenose.</t>
  </si>
  <si>
    <t>nazidnice</t>
  </si>
  <si>
    <t>stupovi</t>
  </si>
  <si>
    <t>kliješta</t>
  </si>
  <si>
    <t>uvale</t>
  </si>
  <si>
    <t>grebeni</t>
  </si>
  <si>
    <t>rogovi</t>
  </si>
  <si>
    <t>paropropusna vodonepropusna hidroizolacijska krovna folija</t>
  </si>
  <si>
    <t>stropne grede</t>
  </si>
  <si>
    <t>Pažljivo izvođenje horizontalnog "šlica"  sa unutarnje strane četiriju vanjskih nosivih zidova od kamena čija je debljina cca 45-50 cm radi ugradbe AB stropne ploče prizemlja. "Šlic" je presjeka 20x20 cm i neće biti po cijeloj dužini zida u kontinuitetu već u segmentima. Položaji i mjere u svemu prema detaljnom nacrtu. U cijenu uračunat sav potreban materijal i rad te potrebne skele, kao i utovar, prijevoz, istovar, te razastiranje na deponiji ako bude potrebno.</t>
  </si>
  <si>
    <t>Betoniranje AB punih ploča-stropa prizemlja d= 20 cm betonom C25/30 u propisno izrađenoj i postavljenoj oplati koja osigurava položaj i mjere  u svemu prema nacrtu. Obračun je po m3 ugrađenog betona po projektiranom presjeku, a u cijenu je uključena nabava betona, svi prijevozi i prijenosi, izrada i demontaža oplate i skele, rad na ugradnji i njezi betona.</t>
  </si>
  <si>
    <t>Betoniranje AB grede na koju se oslanjaju drveni stupovi stolice  betonom klase C25/30  u propisno izrađenoj i postavljenoj oplati, u svemu prema nacrtima. Obračun je po m3 ugrađenog betona po projektiranom presjeku,a u cijenu je uključena nabava betona, svi prijevozi i prijenosi, izrada i demontaže oplate, rad na ugradnji i njezi betona.</t>
  </si>
  <si>
    <t>strop prizemlja-obložen šperpločama</t>
  </si>
  <si>
    <t>Postavljanje privremenih gradilišnih građevina.
Postavljanje privremenih gradilišnih građevina (baraka, kontejnera, kemijskih wc-a i sl.), postavljanje zaštitne ograde na za to potrebnim (predviđenim) mjestima, izrada i postavljanje ulazne table gradilišta, postavljanje znakova upozorenja, osiguranje gradilišta od ulaska neovlaštenih osoba i nakon završetka radnog vremena. Stavkom je obuhvaćeno i skladištenje predviđenih materijala. Obračun po kompletu izvedenih radova.</t>
  </si>
  <si>
    <t>kompl.</t>
  </si>
  <si>
    <t>PRIPREMNI RADOVI</t>
  </si>
  <si>
    <t>PRIPREMNI RADOVI UKUPNO kn</t>
  </si>
  <si>
    <t>Betoniranje AB greda stropnih ploča prizemlja betonom klase C25/30  u propisno izrađenoj i postavljenoj oplati, u svemu prema nacrtima. Obračun je po m3 ugrađenog betona po projektiranom presjeku,a u cijenu je uključena nabava betona, svi prijevozi i prijenosi, izrada i demontaže oplate, rad na ugradnji i njezi betona.</t>
  </si>
  <si>
    <t>Dobava, čišćenje,sječenje,ispravljanje, savijanje, prijenos do mjesta ugradnje, polaganje i vezivanje armature.Prije početka betoniranja nadzorni inženjer mora pregledati armaturu.U jediničnoj cijeni uračunati su odstojnici i podmetači kao i potrebno varenje armature.Obračun po kg ugrađene armature. Armatura je unesena u aproksimativnoj količini, bez obzira na profil temeljem glavnog projekta.</t>
  </si>
  <si>
    <t>Izrada Plana kontrole i osiguranja kvalitete izvedbe betonske konstrukcije. Izvedebeni projekt pod nazivom "Plan kontrole i osiguranja kvalitete izvedbe betonske  konstrukcije"  ("Projekt betona") osnovni je uvjet za postizanje zahtijevanih svojstava betona i konstruktivnih elemenata u fazi građenja i eksploatacije predmetne građevine. Ovaj plan, između ostalog, sadržajno obuhvaća Plan betoniranja i  plan uzorkovanja i ispitivanja betona. Izvođač betonskih radova dužan je izraditi plan kontrole i osiguranja kvalitete i nadzora izvođenja betonske konstrukcije te ga dostaviti na pregled i odobrenje glavnom projektantu i projektantu konstrukcije. Izvođač ne smije početi radove na izradi betonskih i armiranobetonskih konstrukcija prije nego li mu projektanti odobre projekt betona.</t>
  </si>
  <si>
    <t>Obračun po kompletu.</t>
  </si>
  <si>
    <t>Dobava materijala, izrada i montaža stropnih drvenih greda iznad kata od crnogorične drvene građe Klase kvalitete II. - Klasa C24. Projektirana klasa uporabljivosti konstrukcije je II. – Vlažnost u drvu 12%-20%. Presjeci i raspored građe određeni su statičkim proračunom i prikazani u detaljnom nacrtu.Sve se izvodi od zdrave drvene građe prema dimenzija iz statičkog proračuna. Sve ležajeve i sidrenja izvesti prema statičkom proračunu. Izrada standardnim tesarskim vezovima komplet sa svim potrebnim spojnim sredstvima, uključivo sav pričvrsni materijal i zaštitni premaz sredstvom za zaštitu protiv insekata i gljivica.  U cijenu uključiti i sve potrebe prijevoze i prijenose.</t>
  </si>
  <si>
    <t>NAPOMENA:  
Sav vidljivi cinkotit lim na objektu biti će obojan. RAL boje po izboru projektanta ili investitora. U cijenu uračunati nabavu,prevoz i istovar potrebnog materijala i pribora.</t>
  </si>
  <si>
    <t>Izrada i montaža skrivenog horizontalnog oluka  kvadratnog presjeka izvedenog iz cinkotit lima d=0,55 mm, razvijena širina lima 80 cm,  s potrebnim držačima (kukama) za pričvršćenje i pad iz pocinčanog plosnog željeza 40/5 mm, razvijena dužina 77 cm, na razmaku od cca 35cm i potrebnim materijalom za pričvršćenje. Cijena uključuje i izvedbu spoja s odvodnim vertikalnim cijevima te sav potreban rad i materijal (komplet sa svim dijelovima). Sve radove izvesti po pravilima struke.</t>
  </si>
  <si>
    <t xml:space="preserve">Izrada, dobava i montaža  okruglih vertikalnih cijevi za odvod krovne vode s kosih krovova, veličine profila 100 mm, izvedenih od cinkotit lima, d = 0,55 mm, s potrebnim držačima (obujmicama) od pocinčanog plosnog željeza na šarnir i materijalom za pričvršćenje. Cijena uključuje  završetak cijevi s elementom ispusta te sav potreban rad i materijal (komplet sa svim dijelovima). Sve radove izvesti po pravilima struke. </t>
  </si>
  <si>
    <t>Dobava, izrada i postavljanje zidnog zabatnog lima. Razvijena širina lima je 65cm. Cinkotit lim d=0,55 mm, uključivo sav potreban materijal i rad do potpunog dovršenja rada.</t>
  </si>
  <si>
    <t xml:space="preserve">Dobava materijala, izrada i postavljanje limene uvale krova. Cinkotit lim d=0,55 mm, uključivo sav potreban materijal i rad do potpunog dovršenja rada. Obračun po m' izvede uvale. </t>
  </si>
  <si>
    <t>Dobava i pokrivanje građevine kupom kanalicom polaganjem sistemom na ploče Gutte za kupu kanalicu (ili jednakovrijedno). U cijenu je uključena kompletna izvedba pokrova s odgovarajućim završetcima i fazonskim komadima, dobava i ugradnju pri sljemenu krova tipskih ventilacionih komada (kompleta) crijepa za ventiliranje krova. Polaganje u svemu prema preporukama i detaljima proizvođača. Pokrivanje krova smiju izvoditi samo stručno osposobljeni polagači za ovu vrstu sistema. Uračunati sav pribor potreban za kvalitetno i potpuno izvođenje krovnog pokrova, uključivo Gutta ploče za kupu kanalicu. Obračun po kosini krova.</t>
  </si>
  <si>
    <t>NAPOMENA:
U jedinične cijene betona uračunati: čišćenje podloge i gornje površine, pripremu, dopremu i ugradnju betona, kontrolu kvalitete i zbijenosti betona, njegu betona te sve potrebne oplate i skele s postavom, pripremom, povezivanjem, rasklapanjem i premiještanjem. U svemu poštivati važeće propise. Betoniranje može započeti tek po odobrenju nadzornog inženjera. Obračun po m3 ispravno ugrađenog betona. Svu armaturu treba povezati paljenom žicom, te osigurati sve projektirane razmake. Za vrijeme betoniranja armatura treba biti nepomična. U jediničnu cijenu armature uključeni su: nabava, dobava, ispravljanje, siječenje, savijanje, čišćenje, sklapanje i vezivanje armature. Radove izvesti sukladno OTU, knjiga VI. Obračun po kg ugrađene i preuzete armature.</t>
  </si>
  <si>
    <t>Demontaža međukatne konstrukcije od drvene građe stropa prizemlja. Strop je s donje strane djelomično obložen sa žbukom nanešenom na trstiku, a djelomično je obložen šperpločama. Međukatna konstrukcija je s gornje strane obložena parketom. U cijenu je uključen utovar, prijevoz, istovar, te razastiranje na deponiji ako bude potrebno.</t>
  </si>
  <si>
    <t>Obračun po m2 površine.</t>
  </si>
  <si>
    <t>Obračun po m2 kose krovne površine.</t>
  </si>
  <si>
    <t>Obračun po metru.</t>
  </si>
  <si>
    <t>Obračun po m2</t>
  </si>
  <si>
    <t>Zidove fugirati produženim vapnenim cementnim mortom uz primjenu kopnenog pijeska čiji je pigment u skladu s bojom kamena. Dodatno u mort dodati fleksibilong lejpila.</t>
  </si>
  <si>
    <t>VII.</t>
  </si>
  <si>
    <t>ZAVRŠNI ZIDARSKI I FASADERSKI RADOVI UKUPNO kn</t>
  </si>
  <si>
    <t>ZAVRŠNI ZIDARSKI I FASADERSKI RADOVI</t>
  </si>
  <si>
    <t>Dobava i postava daščanog pokrova debljine 2,5 cm preko rogova kao podloga za postavljanje hidroizolacije krova. U jediničnu cijenu uračunati sav potreban okov i premaz insekticidno-fungicidnim sredstvom za zaštitu kao i postavljanje paropropusne vodonepropusne hidroizolacijske krovne folije. Obračun po m2 kose površine krova.</t>
  </si>
  <si>
    <t>GRAĐEVINSKO OBRATNIČKI RADOVI UKUPNO BEZ  PDV-a :</t>
  </si>
  <si>
    <t>PDV :</t>
  </si>
  <si>
    <t>GRAĐEVINSKO OBRATNIČKI RADOVI UKUPNO S PDV-om :</t>
  </si>
  <si>
    <t>Otucanje stare, postojeće, neadekvatne žbuke s vanjskih fasadnih zidova od kamena. Rad izvesti sa čišćenjem četkama na plohi zida i u reškama i otprašivanjem zida, debljina sloja žbuke je cca 2- 3cm. Također je potrebno ukloniti svu oštećenu fasadnu boju koja bi mogla uzrokovati neprijanjenje novih fasadnih slojeva. Po uklanjanju žbuke sa pročelja potreban je pregled pročelja od ovlaštenih organa.</t>
  </si>
  <si>
    <t>Napomena:
Prije početka ikakvog rušenja i demontaže potrebno je prvo izaći na teren (izvođač radova, nadzorni inženjer i projektant konstrukcije), u potpunosti sagledati stanje u naravi te dogovoriti tijek radova. 
Investitor treba biti upućen i obavješten o svim radnjama a po potrebi i glavni projektant.
Zbrinjavanje materijala izvršiti na za to prdviđenu deponiju u skladu sa Pravilnikom o gospodarenju građevinskim otpadom (nn 38/08)</t>
  </si>
  <si>
    <t>Rušenje svih postojećih pregradnih zidova  kata izvedenih od različitih vrsta materijala debljine do 15 cm. U cijenu je uključen utovar, prijevoz, istovar, te razastiranje na deponiji ako bude potrebno.</t>
  </si>
  <si>
    <t>Ručno žbukanje vanjskih fasadnih kamenih zidova s kojih je obijena postojeća žbuka, te popravak postojeće žbuke na mjestima oštećenja koja su nastala uslijed demontaža i rušenja, preko rabic pletiva. Izvodi se gruba i fina produžna vapnenocementna žbuka (1800 kg/m3) na vanjskim fasadnim kamenim zidovima. Plohu zida s koje je obijena postojeća žbuka ili novi zid, najprije treba otprašiti, navlažiti i obraditi cementnim špricom. Žbuka se izvodi  produžnim mortom, u dva sloja - grubo i fino. Ukupna debljina žbuke je 2 cm. U jediničnu cijenu ulazi i izvedba bridova nerđajućim metalnim profilima.</t>
  </si>
  <si>
    <t>Demontaža limarije. Demontiraju se: vertikalni i horizontalni oluci sa pripadajućim spojnim i pričvrsnim materijalom, obujmice, opšavi itd. U cijenu je uključen utovar, prijevoz, istovar, te razastiranje na deponiji ako bude potrebno.</t>
  </si>
  <si>
    <t>Stvarne količine radova utvrdit će se građevinskom knjigom</t>
  </si>
  <si>
    <t>Predmetni troškovnik je izrađen prema Glavnom projektu.</t>
  </si>
  <si>
    <t xml:space="preserve">       TROŠKOVNIK RADOVA</t>
  </si>
  <si>
    <t>INVESTITOR:</t>
  </si>
  <si>
    <t>GRAĐEVINA:</t>
  </si>
  <si>
    <t xml:space="preserve">LOKACIJA:                     </t>
  </si>
  <si>
    <t>VRSTA PROJEKTA:</t>
  </si>
  <si>
    <t xml:space="preserve">GRAD ZADAR, Narodni trg 1, Zadar ;  OIB 09933651854
</t>
  </si>
  <si>
    <t xml:space="preserve">DRUŠTVENI DOM MOLAT
</t>
  </si>
  <si>
    <t>ZAHVAT:</t>
  </si>
  <si>
    <t xml:space="preserve">Poboljšanje ispunjavanja temeljnih zahtjeva za građevinu
</t>
  </si>
  <si>
    <t xml:space="preserve">TROŠKOVNIK GRAĐEVINSKIH I OBRTNIČKIH RADOVA </t>
  </si>
  <si>
    <t>Demontaža kompletne drvene građe krovišta (rogovi i letve). U cijenu je uključen utovar, prijevoz, istovar, te razastiranje na deponiji ako bude potrebno.</t>
  </si>
  <si>
    <t>Rad obuhvaća čišćenje starih fuga sa unutarnjih stranama zabatnih zidova (dubine ne manje od 3 cm za potrebe ponovnog fugiranja) nakon čega slijedi pranje zida vodom s neutralnim Ph faktorom. Ne dopuštaju se razne metode pranja sa primjenom pjeskarenja i kemijskog izbjeljivanja.</t>
  </si>
  <si>
    <t>Izrada, dobava, montaža, demontaža i otprema nakon izvršenih radova, fasadne pročeljne skele od bešavnih čeličnih cijevi, sa svim ukrućenjima, otporama, ogradama, mostovima, prilazima i sl. Skela se izvodi za sve učesnike u gradnji i ne može se posebno naplaćivati. Glavni izvođač radova dužan je koordinirati sve izvođače radova kako bi se svi radovi izveli u roku koji je predviđen za skelu.Skela izvedena prema pravilima struke i važećim mjerama zaštite na radu i osiguranjima. Uključivo radne platforme i zaštitne ograde, sva potrebna ukrućenja i sidrenja. Podloga na koju se postavlja skela mora biti čvsta i stabilna. Cijenom je obuhvaćena i dobava, te prema potrebi postava na vanjski dio skele, jutenih ili plastificiranih traka kao zaštita od pada predmeta, prašenja i sl. Trake se međusobno vežu i fiksiraju na nosivu konstrukciju skele.Prije izvedbe skele izvođač je dužan izraditi projekt i statički proračun skele sa svim mjerama zaštite radnika. Nakon postavljanja skele izvoditelj je dužan načiniti montažni nacrt i dati na potvrdu nadzornom inženjeru i građevinskom inspektoru.</t>
  </si>
  <si>
    <t>Izvedba završne silikonske fasadne žbuke na vanjskim površinama kompletnog pročelja u granulaciji i boji prema izboru investitora i projektanta. U cijenu uračunati pripremu površine za kvalitetno nanošenje završne žbuke sa svim potrebnim predradnjama, sav potreban materijal i pribor. Potrebno je nanijeti impregnaciju, sloj građevinskog fleksibilnog ljepila u kojeg je utopljena armaturna rabic mrežica, te ponovno sloj građevinskog ljepila, te zatim završna slikonska žbuka. Rad izvoditi pažljivo naročito u blizini profilacija i dekoracija kako se ne bi oštetili dekorativni elementi od štuka, žbuke i kamena. 
Prilikom izvođenja radova pridržavati se uputstva proizvođača.</t>
  </si>
  <si>
    <t>Ukupna unutarnja netto korisna površina objekta:</t>
  </si>
  <si>
    <t>Ukupna unutarnja netto korisna površina Društvenog doma:</t>
  </si>
  <si>
    <t>Ukupna unutarnja netto korisna površina Kafića i Pekare:</t>
  </si>
  <si>
    <t>Udio neto korisne površine Društvenog doma u ukupnoj neto korisnoj površini:</t>
  </si>
  <si>
    <t>Udio neto korisne površine Kafića i Pekare u ukupnoj neto korisnoj površini:</t>
  </si>
  <si>
    <t>Udio cijene predmetnih radova s PDV-om koji se odnose na Društveni dom:</t>
  </si>
  <si>
    <t>Udio cijene predmetnih radova s PDV-om koji se odnose na Kafić i Pekaru:</t>
  </si>
  <si>
    <t>Udio cijene za pojedine dijelove je formiran prema udjelu neto korisne površine u ukupnoj neto korisnoj površini.</t>
  </si>
  <si>
    <t>Udio cijene predmetnih radova bez PDV-a koji se odnose na Društveni dom:</t>
  </si>
  <si>
    <t>Udio cijene predmetnih radova bez PDV-a koji se odnose na Kafić i Pekaru:</t>
  </si>
  <si>
    <t xml:space="preserve">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 Prije davanja ponude za izvedbu građevine izvođač je dužan proučiti projektnu dokumentaciju te zatražiti objašnjenja u vezi nejasnih stavki, prikupiti potrebne podatke o uvjetima pod kojima će se građevina,  proučiti mogućnosti naših i stranih proizvođača projektirane opreme  te ponuditi opremu tražene kvalitete uz imenovanje dobavljača i predočenje svih tehničkih podataka za ponuđenu opremu. </t>
  </si>
  <si>
    <t>Sav rad prema opisu u troškovniku na ugradnji, prenosima i prevozima koji nisu uračunati kod cijene materijala. Na svu radnu snagu dodaje se faktor u koji pored ostalog treba da je uračunato i održavanje gradilišta, postavljanje svih pomičnih objekata na gradilištu kao i demontaža istih. U pogledu izmjera držati se točno upustava iz prosječnih normi u građevinarstvu, tj. u pogledu dodavanja i odbijanja za kvadraturu i sl. 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 Uređenje gradilišta po završetku radova  uključeno je u jediničnu cijenu i neće se posebno naplaćivati.  Skele moraju na vrijeme biti postavljene kako ne bi došlo do zastoja u radu. Objekti,  instalacije i rad u okviru  potrebne opreme i uređenja gradilišta terete troškove režije gradilišta i ne obračunavaju se posebno.</t>
  </si>
  <si>
    <t>k.č.1868  k.o. Molat</t>
  </si>
  <si>
    <t>Demontaža krovnog pokrova od azbest-cementnih ploča.  Ploče se pri uklanjanju moraju dignuti, ne smiju se čupati ili lomiti. Kuke, vijke ili čavle s kojima su ploče učvršćene valja ukloniti tako da se
pritom ploče ne oštećuju. Kada se uklone elementi učvršćenja, ploča se mora osigurati od klizanja. Pri demontaži se ne smiju rabiti svrdla, pile ili alati za kidanje s velikom brzinom. Ako se ploče ne mogu ukloniti bez uporabe alata, važno je da se upotrebljavaju isključivo ručna oruđa ili mehanička pomagala za obradu azbestcementa s ugrađenim
sisaljkama koje imaju HEPA filtre. Ploče se ne smiju vući preko rubova i preko drugih elemenata. Uklonjene se ploče ne smiju bacati s krova. Na tlo se spuštaju primjerenim dizalima. Vertikalni transport je uključen u cijenu stavke. Demontaža sljemenjaka i svih fazonskih komada uključena je u krovne površine i ne obračunava se posebno.</t>
  </si>
  <si>
    <t>Demontaža stropne konstrukcije od drvene građe stropa kata. Strop je s donje strane obložen sa žbukom nanešenom na trstiku. U cijenu je uključen utovar, prijevoz, istovar, te razastiranje na deponiji ako bude potrebno.</t>
  </si>
  <si>
    <t>m</t>
  </si>
  <si>
    <t>Obračun po m3</t>
  </si>
  <si>
    <t>Jed. mjere</t>
  </si>
  <si>
    <t>Kol.</t>
  </si>
  <si>
    <t>Jed. cijena</t>
  </si>
  <si>
    <t>Ukupni iznos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</si>
</sst>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0.00\ &quot;kn&quot;;\-#,##0.00\ &quot;kn&quot;"/>
    <numFmt numFmtId="43" formatCode="_-* #,##0.00\ _k_n_-;\-* #,##0.00\ _k_n_-;_-* &quot;-&quot;??\ _k_n_-;_-@_-"/>
    <numFmt numFmtId="164" formatCode="###,##0.00"/>
    <numFmt numFmtId="165" formatCode="_-* #,##0.00\ [$kn-41A]_-;\-* #,##0.00\ [$kn-41A]_-;_-* &quot;-&quot;??\ [$kn-41A]_-;_-@_-"/>
    <numFmt numFmtId="166" formatCode="0.0&quot; m²&quot;"/>
    <numFmt numFmtId="167" formatCode="#,##0.00\ [$kn-41A];\-#,##0.00\ [$kn-41A]"/>
  </numFmts>
  <fonts count="29">
    <font>
      <sz val="11"/>
      <color theme="1"/>
      <name val="Calibri"/>
      <family val="2"/>
      <charset val="238"/>
      <scheme val="minor"/>
    </font>
    <font>
      <b/>
      <sz val="11"/>
      <color theme="1"/>
      <name val="Calibri"/>
      <family val="2"/>
      <charset val="238"/>
      <scheme val="minor"/>
    </font>
    <font>
      <sz val="10"/>
      <name val="HelveticaCRO"/>
      <charset val="238"/>
    </font>
    <font>
      <b/>
      <sz val="16"/>
      <name val="Arial CE"/>
      <family val="2"/>
      <charset val="238"/>
    </font>
    <font>
      <sz val="10"/>
      <name val="MS Sans Serif"/>
      <family val="2"/>
      <charset val="238"/>
    </font>
    <font>
      <sz val="10"/>
      <name val="Arial"/>
      <family val="2"/>
      <charset val="238"/>
    </font>
    <font>
      <sz val="11"/>
      <name val="TopazFEF"/>
    </font>
    <font>
      <b/>
      <sz val="11"/>
      <name val="Calibri"/>
      <family val="2"/>
      <charset val="238"/>
      <scheme val="minor"/>
    </font>
    <font>
      <sz val="11"/>
      <name val="Calibri"/>
      <family val="2"/>
      <charset val="238"/>
      <scheme val="minor"/>
    </font>
    <font>
      <vertAlign val="superscript"/>
      <sz val="11"/>
      <name val="Calibri"/>
      <family val="2"/>
      <charset val="238"/>
      <scheme val="minor"/>
    </font>
    <font>
      <sz val="11"/>
      <color theme="1"/>
      <name val="Calibri"/>
      <family val="2"/>
      <charset val="238"/>
      <scheme val="minor"/>
    </font>
    <font>
      <sz val="11"/>
      <color rgb="FF000000"/>
      <name val="Calibri"/>
      <family val="2"/>
      <charset val="238"/>
      <scheme val="minor"/>
    </font>
    <font>
      <b/>
      <sz val="12"/>
      <name val="Calibri"/>
      <family val="2"/>
      <charset val="238"/>
      <scheme val="minor"/>
    </font>
    <font>
      <b/>
      <sz val="16"/>
      <name val="Calibri"/>
      <family val="2"/>
      <charset val="238"/>
      <scheme val="minor"/>
    </font>
    <font>
      <b/>
      <sz val="11"/>
      <name val="Arial"/>
      <family val="2"/>
      <charset val="238"/>
    </font>
    <font>
      <sz val="10"/>
      <name val="Swis721 BT"/>
      <family val="2"/>
    </font>
    <font>
      <b/>
      <sz val="20"/>
      <color theme="1"/>
      <name val="Arial"/>
      <family val="2"/>
      <charset val="238"/>
    </font>
    <font>
      <b/>
      <sz val="10"/>
      <color theme="1"/>
      <name val="Microsoft Sans Serif"/>
      <family val="2"/>
      <charset val="238"/>
    </font>
    <font>
      <sz val="10"/>
      <color theme="1"/>
      <name val="Microsoft Sans Serif"/>
      <family val="2"/>
      <charset val="238"/>
    </font>
    <font>
      <b/>
      <sz val="18"/>
      <color theme="1"/>
      <name val="Arial"/>
      <family val="2"/>
      <charset val="238"/>
    </font>
    <font>
      <b/>
      <sz val="26"/>
      <color theme="1"/>
      <name val="Microsoft Sans Serif"/>
      <family val="2"/>
      <charset val="238"/>
    </font>
    <font>
      <b/>
      <sz val="12"/>
      <color theme="1"/>
      <name val="Microsoft Sans Serif"/>
      <family val="2"/>
      <charset val="238"/>
    </font>
    <font>
      <b/>
      <sz val="16"/>
      <color theme="1"/>
      <name val="Calibri"/>
      <family val="2"/>
      <charset val="238"/>
      <scheme val="minor"/>
    </font>
    <font>
      <b/>
      <sz val="11"/>
      <color theme="1"/>
      <name val="Microsoft Sans Serif"/>
      <family val="2"/>
      <charset val="238"/>
    </font>
    <font>
      <sz val="11"/>
      <color theme="1"/>
      <name val="Microsoft Sans Serif"/>
      <family val="2"/>
      <charset val="238"/>
    </font>
    <font>
      <sz val="12"/>
      <color theme="1"/>
      <name val="Arial Narrow"/>
      <family val="2"/>
      <charset val="238"/>
    </font>
    <font>
      <b/>
      <sz val="12"/>
      <color theme="1"/>
      <name val="Calibri"/>
      <family val="2"/>
      <charset val="238"/>
      <scheme val="minor"/>
    </font>
    <font>
      <sz val="12"/>
      <color theme="1"/>
      <name val="Calibri"/>
      <family val="2"/>
      <charset val="238"/>
      <scheme val="minor"/>
    </font>
    <font>
      <b/>
      <sz val="10"/>
      <name val="Arial"/>
      <family val="2"/>
      <charset val="238"/>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0" fontId="2" fillId="0" borderId="0"/>
    <xf numFmtId="40" fontId="4" fillId="0" borderId="0" applyFont="0" applyFill="0" applyBorder="0" applyAlignment="0" applyProtection="0"/>
    <xf numFmtId="0" fontId="5" fillId="0" borderId="0"/>
    <xf numFmtId="0" fontId="6" fillId="0" borderId="0" applyProtection="0">
      <alignment horizontal="left" vertical="top"/>
    </xf>
    <xf numFmtId="43" fontId="10" fillId="0" borderId="0" applyFont="0" applyFill="0" applyBorder="0" applyAlignment="0" applyProtection="0"/>
    <xf numFmtId="0" fontId="15" fillId="0" borderId="0">
      <alignment wrapText="1"/>
    </xf>
    <xf numFmtId="9" fontId="10" fillId="0" borderId="0" applyFont="0" applyFill="0" applyBorder="0" applyAlignment="0" applyProtection="0"/>
    <xf numFmtId="0" fontId="5" fillId="0" borderId="0"/>
  </cellStyleXfs>
  <cellXfs count="107">
    <xf numFmtId="0" fontId="0" fillId="0" borderId="0" xfId="0"/>
    <xf numFmtId="0" fontId="0" fillId="0" borderId="0" xfId="0" applyAlignment="1"/>
    <xf numFmtId="0" fontId="0" fillId="0" borderId="0" xfId="0" applyAlignment="1">
      <alignment horizontal="left"/>
    </xf>
    <xf numFmtId="164" fontId="8" fillId="0" borderId="0" xfId="0" applyNumberFormat="1" applyFont="1" applyAlignment="1" applyProtection="1">
      <alignment vertical="top" wrapText="1"/>
      <protection locked="0"/>
    </xf>
    <xf numFmtId="164" fontId="8" fillId="0" borderId="0" xfId="0" applyNumberFormat="1" applyFont="1" applyAlignment="1" applyProtection="1">
      <alignment vertical="top" wrapText="1"/>
    </xf>
    <xf numFmtId="164" fontId="8" fillId="0" borderId="0" xfId="0" applyNumberFormat="1" applyFont="1" applyAlignment="1" applyProtection="1">
      <alignment wrapText="1"/>
      <protection locked="0"/>
    </xf>
    <xf numFmtId="0" fontId="0" fillId="0" borderId="0" xfId="0" applyAlignment="1">
      <alignment wrapText="1"/>
    </xf>
    <xf numFmtId="164" fontId="8" fillId="0" borderId="0" xfId="0" applyNumberFormat="1" applyFont="1" applyAlignment="1" applyProtection="1">
      <protection locked="0"/>
    </xf>
    <xf numFmtId="0" fontId="15" fillId="0" borderId="0" xfId="6" applyAlignment="1"/>
    <xf numFmtId="0" fontId="15" fillId="0" borderId="0" xfId="6">
      <alignment wrapText="1"/>
    </xf>
    <xf numFmtId="0" fontId="16" fillId="0" borderId="0" xfId="6" applyFont="1" applyAlignment="1">
      <alignment vertical="center"/>
    </xf>
    <xf numFmtId="0" fontId="17" fillId="0" borderId="0" xfId="6" applyFont="1" applyAlignment="1">
      <alignment vertical="center"/>
    </xf>
    <xf numFmtId="0" fontId="18" fillId="0" borderId="0" xfId="6" applyFont="1" applyAlignment="1">
      <alignment vertical="center"/>
    </xf>
    <xf numFmtId="0" fontId="19" fillId="0" borderId="0" xfId="6" applyFont="1" applyAlignment="1">
      <alignment vertical="center"/>
    </xf>
    <xf numFmtId="0" fontId="20" fillId="0" borderId="0" xfId="6" applyFont="1" applyAlignment="1">
      <alignment vertical="center"/>
    </xf>
    <xf numFmtId="0" fontId="21" fillId="0" borderId="0" xfId="6" applyFont="1" applyAlignment="1">
      <alignment vertical="center"/>
    </xf>
    <xf numFmtId="0" fontId="22" fillId="0" borderId="0" xfId="6" applyFont="1" applyAlignment="1"/>
    <xf numFmtId="0" fontId="21" fillId="0" borderId="0" xfId="6" applyFont="1" applyAlignment="1">
      <alignment horizontal="left" vertical="top"/>
    </xf>
    <xf numFmtId="0" fontId="15" fillId="0" borderId="0" xfId="6" applyAlignment="1">
      <alignment horizontal="left" vertical="top"/>
    </xf>
    <xf numFmtId="0" fontId="23" fillId="0" borderId="0" xfId="6" applyFont="1" applyAlignment="1">
      <alignment horizontal="left" vertical="top"/>
    </xf>
    <xf numFmtId="0" fontId="24" fillId="0" borderId="0" xfId="6" applyFont="1" applyAlignment="1">
      <alignment horizontal="left" vertical="top"/>
    </xf>
    <xf numFmtId="0" fontId="23" fillId="0" borderId="0" xfId="6" applyFont="1" applyAlignment="1">
      <alignment vertical="top"/>
    </xf>
    <xf numFmtId="0" fontId="15" fillId="0" borderId="0" xfId="6" applyAlignment="1">
      <alignment vertical="top" wrapText="1"/>
    </xf>
    <xf numFmtId="0" fontId="24" fillId="0" borderId="0" xfId="6" applyFont="1" applyAlignment="1">
      <alignment vertical="top"/>
    </xf>
    <xf numFmtId="0" fontId="23" fillId="0" borderId="0" xfId="6" applyFont="1" applyAlignment="1">
      <alignment horizontal="left" vertical="top" wrapText="1"/>
    </xf>
    <xf numFmtId="0" fontId="23" fillId="0" borderId="0" xfId="6" applyFont="1" applyAlignment="1">
      <alignment horizontal="justify" vertical="top"/>
    </xf>
    <xf numFmtId="0" fontId="15" fillId="0" borderId="0" xfId="6" applyAlignment="1">
      <alignment vertical="top"/>
    </xf>
    <xf numFmtId="0" fontId="25" fillId="0" borderId="0" xfId="6" applyFont="1" applyAlignment="1">
      <alignment horizontal="justify" vertical="center"/>
    </xf>
    <xf numFmtId="0" fontId="24" fillId="0" borderId="0" xfId="6" applyFont="1" applyAlignment="1">
      <alignment horizontal="left" vertical="center"/>
    </xf>
    <xf numFmtId="0" fontId="15" fillId="0" borderId="0" xfId="6" applyAlignment="1">
      <alignment horizontal="left"/>
    </xf>
    <xf numFmtId="0" fontId="15" fillId="0" borderId="0" xfId="6" applyAlignment="1">
      <alignment horizontal="left" vertical="top" wrapText="1"/>
    </xf>
    <xf numFmtId="0" fontId="24" fillId="0" borderId="0" xfId="6" applyFont="1" applyAlignment="1">
      <alignment vertical="top" wrapText="1"/>
    </xf>
    <xf numFmtId="4" fontId="5" fillId="0" borderId="0" xfId="0" applyNumberFormat="1" applyFont="1" applyProtection="1">
      <protection locked="0"/>
    </xf>
    <xf numFmtId="0" fontId="0" fillId="0" borderId="0" xfId="0" applyProtection="1"/>
    <xf numFmtId="49" fontId="7" fillId="0" borderId="0" xfId="0" applyNumberFormat="1" applyFont="1" applyAlignment="1" applyProtection="1">
      <alignment vertical="top"/>
    </xf>
    <xf numFmtId="0" fontId="7" fillId="0" borderId="0" xfId="0" applyFont="1" applyAlignment="1" applyProtection="1">
      <alignment vertical="top" wrapText="1"/>
    </xf>
    <xf numFmtId="0" fontId="8" fillId="0" borderId="0" xfId="0" applyFont="1" applyAlignment="1" applyProtection="1">
      <alignment vertical="top" wrapText="1"/>
    </xf>
    <xf numFmtId="0" fontId="8" fillId="0" borderId="0" xfId="0" applyFont="1" applyFill="1" applyAlignment="1" applyProtection="1">
      <alignment vertical="top" wrapText="1"/>
    </xf>
    <xf numFmtId="49" fontId="8" fillId="0" borderId="0" xfId="0" applyNumberFormat="1" applyFont="1" applyAlignment="1" applyProtection="1">
      <alignment vertical="top"/>
    </xf>
    <xf numFmtId="0" fontId="28" fillId="0" borderId="2" xfId="8" applyFont="1" applyFill="1" applyBorder="1" applyAlignment="1" applyProtection="1">
      <alignment horizontal="center" vertical="center" wrapText="1"/>
    </xf>
    <xf numFmtId="0" fontId="8" fillId="0" borderId="0" xfId="0" applyFont="1" applyAlignment="1" applyProtection="1">
      <alignment wrapText="1"/>
    </xf>
    <xf numFmtId="164" fontId="8" fillId="0" borderId="0" xfId="0" applyNumberFormat="1" applyFont="1" applyFill="1" applyAlignment="1" applyProtection="1">
      <alignment wrapText="1"/>
    </xf>
    <xf numFmtId="164" fontId="8" fillId="0" borderId="0" xfId="0" applyNumberFormat="1" applyFont="1" applyAlignment="1" applyProtection="1">
      <alignment wrapText="1"/>
    </xf>
    <xf numFmtId="164" fontId="7" fillId="0" borderId="0" xfId="0" applyNumberFormat="1" applyFont="1" applyAlignment="1" applyProtection="1">
      <alignment vertical="top" wrapText="1"/>
    </xf>
    <xf numFmtId="0" fontId="8" fillId="0" borderId="0" xfId="0" applyFont="1" applyAlignment="1" applyProtection="1">
      <alignment vertical="top"/>
    </xf>
    <xf numFmtId="164" fontId="8" fillId="0" borderId="0" xfId="0" applyNumberFormat="1" applyFont="1" applyFill="1" applyAlignment="1" applyProtection="1">
      <alignment vertical="top" wrapText="1"/>
    </xf>
    <xf numFmtId="0" fontId="0" fillId="0" borderId="0" xfId="0" applyFill="1" applyProtection="1"/>
    <xf numFmtId="0" fontId="8" fillId="0" borderId="0" xfId="0" applyFont="1" applyBorder="1" applyAlignment="1" applyProtection="1">
      <alignment vertical="center" wrapText="1"/>
    </xf>
    <xf numFmtId="0" fontId="8" fillId="0" borderId="0" xfId="0" applyFont="1" applyAlignment="1" applyProtection="1"/>
    <xf numFmtId="164" fontId="8" fillId="0" borderId="0" xfId="0" applyNumberFormat="1" applyFont="1" applyFill="1" applyAlignment="1" applyProtection="1"/>
    <xf numFmtId="0" fontId="8" fillId="0" borderId="0" xfId="0" applyFont="1" applyBorder="1" applyAlignment="1" applyProtection="1">
      <alignment vertical="top" wrapText="1"/>
    </xf>
    <xf numFmtId="0" fontId="8" fillId="0" borderId="0" xfId="0" applyFont="1" applyAlignment="1" applyProtection="1">
      <alignment vertical="center" wrapText="1"/>
    </xf>
    <xf numFmtId="0" fontId="7" fillId="0" borderId="0" xfId="0" applyFont="1" applyFill="1" applyAlignment="1" applyProtection="1">
      <alignment vertical="top" wrapText="1"/>
    </xf>
    <xf numFmtId="0" fontId="11" fillId="0" borderId="0" xfId="0" applyFont="1" applyAlignment="1" applyProtection="1">
      <alignment vertical="top" wrapText="1"/>
    </xf>
    <xf numFmtId="0" fontId="8" fillId="0" borderId="0" xfId="0" applyFont="1" applyProtection="1"/>
    <xf numFmtId="164" fontId="8" fillId="2" borderId="0" xfId="0" applyNumberFormat="1" applyFont="1" applyFill="1" applyAlignment="1" applyProtection="1">
      <alignment vertical="top" wrapText="1"/>
    </xf>
    <xf numFmtId="0" fontId="7" fillId="0" borderId="0" xfId="0" applyFont="1" applyAlignment="1" applyProtection="1">
      <alignment vertical="top"/>
    </xf>
    <xf numFmtId="49" fontId="7" fillId="0" borderId="4" xfId="0" applyNumberFormat="1" applyFont="1" applyBorder="1" applyAlignment="1" applyProtection="1">
      <alignment vertical="top"/>
    </xf>
    <xf numFmtId="0" fontId="7" fillId="0" borderId="4" xfId="0" applyFont="1" applyBorder="1" applyAlignment="1" applyProtection="1">
      <alignment vertical="top" wrapText="1"/>
    </xf>
    <xf numFmtId="0" fontId="7" fillId="0" borderId="4" xfId="0" applyFont="1" applyFill="1" applyBorder="1" applyAlignment="1" applyProtection="1">
      <alignment vertical="top" wrapText="1"/>
    </xf>
    <xf numFmtId="0" fontId="7" fillId="0" borderId="0" xfId="0" applyFont="1" applyAlignment="1" applyProtection="1">
      <alignment horizontal="left" vertical="top"/>
    </xf>
    <xf numFmtId="0" fontId="14" fillId="0" borderId="0" xfId="5" applyNumberFormat="1" applyFont="1" applyFill="1" applyBorder="1" applyAlignment="1" applyProtection="1">
      <alignment horizontal="center" wrapText="1"/>
    </xf>
    <xf numFmtId="43" fontId="14" fillId="0" borderId="0" xfId="5" applyFont="1" applyFill="1" applyBorder="1" applyAlignment="1" applyProtection="1">
      <alignment horizontal="center" wrapText="1"/>
    </xf>
    <xf numFmtId="0" fontId="14" fillId="0" borderId="0" xfId="0" applyFont="1" applyFill="1" applyBorder="1" applyAlignment="1" applyProtection="1">
      <alignment wrapText="1"/>
    </xf>
    <xf numFmtId="0" fontId="1" fillId="0" borderId="0" xfId="0" applyFont="1" applyProtection="1"/>
    <xf numFmtId="166" fontId="1" fillId="0" borderId="0" xfId="0" applyNumberFormat="1" applyFont="1" applyAlignment="1" applyProtection="1">
      <alignment horizontal="left"/>
    </xf>
    <xf numFmtId="0" fontId="1" fillId="0" borderId="0" xfId="0" applyFont="1" applyFill="1" applyAlignment="1" applyProtection="1">
      <alignment horizontal="left"/>
    </xf>
    <xf numFmtId="10" fontId="1" fillId="0" borderId="0" xfId="7" applyNumberFormat="1" applyFont="1" applyFill="1" applyAlignment="1" applyProtection="1">
      <alignment horizontal="left"/>
    </xf>
    <xf numFmtId="0" fontId="1" fillId="0" borderId="0" xfId="0" applyFont="1" applyBorder="1" applyAlignment="1" applyProtection="1">
      <alignment wrapText="1"/>
    </xf>
    <xf numFmtId="0" fontId="26" fillId="0" borderId="0" xfId="0" applyFont="1" applyBorder="1" applyAlignment="1" applyProtection="1">
      <alignment wrapText="1"/>
    </xf>
    <xf numFmtId="10" fontId="1" fillId="0" borderId="2" xfId="7" applyNumberFormat="1" applyFont="1" applyFill="1" applyBorder="1" applyAlignment="1" applyProtection="1">
      <alignment horizontal="left"/>
    </xf>
    <xf numFmtId="0" fontId="26" fillId="0" borderId="0" xfId="0" applyFont="1" applyBorder="1" applyAlignment="1" applyProtection="1">
      <alignment horizontal="left" wrapText="1"/>
    </xf>
    <xf numFmtId="10" fontId="1" fillId="0" borderId="0" xfId="7" applyNumberFormat="1" applyFont="1" applyFill="1" applyBorder="1" applyAlignment="1" applyProtection="1">
      <alignment horizontal="left"/>
    </xf>
    <xf numFmtId="0" fontId="0" fillId="0" borderId="2" xfId="0" applyFill="1" applyBorder="1" applyProtection="1"/>
    <xf numFmtId="0" fontId="27" fillId="0" borderId="0" xfId="0" applyFont="1" applyProtection="1"/>
    <xf numFmtId="0" fontId="0" fillId="0" borderId="0" xfId="0" applyFill="1" applyBorder="1" applyProtection="1"/>
    <xf numFmtId="165" fontId="12" fillId="0" borderId="0" xfId="0" applyNumberFormat="1" applyFont="1" applyBorder="1" applyAlignment="1" applyProtection="1">
      <alignment horizontal="center" wrapText="1"/>
    </xf>
    <xf numFmtId="164" fontId="7" fillId="0" borderId="0" xfId="0" applyNumberFormat="1" applyFont="1" applyAlignment="1" applyProtection="1">
      <alignment vertical="top" wrapText="1"/>
      <protection locked="0"/>
    </xf>
    <xf numFmtId="0" fontId="0" fillId="0" borderId="0" xfId="0" applyProtection="1">
      <protection locked="0"/>
    </xf>
    <xf numFmtId="164" fontId="7" fillId="0" borderId="4" xfId="0" applyNumberFormat="1" applyFont="1" applyBorder="1" applyAlignment="1" applyProtection="1">
      <alignment vertical="top" wrapText="1"/>
      <protection locked="0"/>
    </xf>
    <xf numFmtId="164" fontId="8" fillId="0" borderId="0" xfId="0" applyNumberFormat="1" applyFont="1" applyAlignment="1" applyProtection="1">
      <alignment horizontal="right" vertical="top" wrapText="1"/>
      <protection locked="0"/>
    </xf>
    <xf numFmtId="0" fontId="0" fillId="0" borderId="0" xfId="0" applyAlignment="1" applyProtection="1">
      <alignment horizontal="right" vertical="top" wrapText="1"/>
      <protection locked="0"/>
    </xf>
    <xf numFmtId="43" fontId="14" fillId="0" borderId="0" xfId="5" applyFont="1" applyFill="1" applyBorder="1" applyAlignment="1" applyProtection="1">
      <alignment horizontal="center" wrapText="1"/>
      <protection locked="0"/>
    </xf>
    <xf numFmtId="165" fontId="14" fillId="0" borderId="0" xfId="5" applyNumberFormat="1" applyFont="1" applyFill="1" applyBorder="1" applyAlignment="1" applyProtection="1">
      <alignment horizontal="center" wrapText="1"/>
      <protection locked="0"/>
    </xf>
    <xf numFmtId="165" fontId="12" fillId="0" borderId="0" xfId="0" applyNumberFormat="1" applyFont="1" applyBorder="1" applyAlignment="1" applyProtection="1">
      <alignment horizontal="right" wrapText="1"/>
      <protection locked="0"/>
    </xf>
    <xf numFmtId="0" fontId="0" fillId="0" borderId="0" xfId="0" applyAlignment="1" applyProtection="1">
      <alignment horizontal="right"/>
      <protection locked="0"/>
    </xf>
    <xf numFmtId="0" fontId="20" fillId="0" borderId="0" xfId="6" applyFont="1" applyAlignment="1">
      <alignment horizontal="center" vertical="center"/>
    </xf>
    <xf numFmtId="0" fontId="23" fillId="0" borderId="0" xfId="6" applyFont="1" applyAlignment="1">
      <alignment horizontal="left" vertical="top"/>
    </xf>
    <xf numFmtId="0" fontId="0" fillId="0" borderId="0" xfId="0" applyAlignment="1">
      <alignment horizontal="left" vertical="top" wrapText="1"/>
    </xf>
    <xf numFmtId="0" fontId="1" fillId="0" borderId="0" xfId="0" applyFont="1" applyAlignment="1">
      <alignment horizontal="left"/>
    </xf>
    <xf numFmtId="0" fontId="0" fillId="0" borderId="0" xfId="0" applyAlignment="1">
      <alignment horizontal="left" wrapText="1"/>
    </xf>
    <xf numFmtId="0" fontId="1" fillId="0" borderId="0" xfId="0" applyFont="1" applyAlignment="1" applyProtection="1">
      <alignment horizontal="center" wrapText="1"/>
    </xf>
    <xf numFmtId="0" fontId="1" fillId="0" borderId="0" xfId="0" applyFont="1" applyAlignment="1" applyProtection="1">
      <alignment horizontal="left" wrapText="1"/>
    </xf>
    <xf numFmtId="0" fontId="26" fillId="0" borderId="1" xfId="0" applyFont="1" applyBorder="1" applyAlignment="1" applyProtection="1">
      <alignment horizontal="left" wrapText="1"/>
    </xf>
    <xf numFmtId="0" fontId="26" fillId="0" borderId="2" xfId="0" applyFont="1" applyBorder="1" applyAlignment="1" applyProtection="1">
      <alignment horizontal="left" wrapText="1"/>
    </xf>
    <xf numFmtId="167" fontId="12" fillId="0" borderId="2" xfId="0" applyNumberFormat="1" applyFont="1" applyBorder="1" applyAlignment="1" applyProtection="1">
      <alignment horizontal="right" wrapText="1"/>
      <protection locked="0"/>
    </xf>
    <xf numFmtId="167" fontId="12" fillId="0" borderId="3" xfId="0" applyNumberFormat="1" applyFont="1" applyBorder="1" applyAlignment="1" applyProtection="1">
      <alignment horizontal="right" wrapText="1"/>
      <protection locked="0"/>
    </xf>
    <xf numFmtId="0" fontId="7" fillId="0" borderId="0" xfId="0" applyFont="1" applyAlignment="1" applyProtection="1">
      <alignment vertical="top" wrapText="1"/>
    </xf>
    <xf numFmtId="0" fontId="1" fillId="0" borderId="0" xfId="0" applyFont="1" applyAlignment="1" applyProtection="1">
      <alignment horizontal="left" vertical="top" wrapText="1"/>
    </xf>
    <xf numFmtId="0" fontId="12" fillId="0" borderId="0" xfId="0" applyFont="1" applyAlignment="1" applyProtection="1">
      <alignment horizontal="left" vertical="top" wrapText="1"/>
    </xf>
    <xf numFmtId="7" fontId="12" fillId="0" borderId="0" xfId="0" applyNumberFormat="1" applyFont="1" applyAlignment="1" applyProtection="1">
      <alignment horizontal="right" vertical="top" wrapText="1"/>
      <protection locked="0"/>
    </xf>
    <xf numFmtId="167" fontId="12" fillId="0" borderId="0" xfId="0" applyNumberFormat="1" applyFont="1" applyAlignment="1" applyProtection="1">
      <alignment horizontal="right" vertical="top" wrapText="1"/>
      <protection locked="0"/>
    </xf>
    <xf numFmtId="0" fontId="3" fillId="0" borderId="0" xfId="1" applyFont="1" applyAlignment="1" applyProtection="1">
      <alignment horizontal="left" vertical="center"/>
    </xf>
    <xf numFmtId="0" fontId="8" fillId="0" borderId="0" xfId="0" applyFont="1" applyAlignment="1" applyProtection="1">
      <alignment vertical="top" wrapText="1"/>
    </xf>
    <xf numFmtId="0" fontId="13" fillId="0" borderId="1" xfId="0" applyFont="1" applyBorder="1" applyAlignment="1" applyProtection="1">
      <alignment horizontal="center" vertical="top" wrapText="1"/>
    </xf>
    <xf numFmtId="0" fontId="13" fillId="0" borderId="2" xfId="0" applyFont="1" applyBorder="1" applyAlignment="1" applyProtection="1">
      <alignment horizontal="center" vertical="top" wrapText="1"/>
    </xf>
    <xf numFmtId="0" fontId="13" fillId="0" borderId="3" xfId="0" applyFont="1" applyBorder="1" applyAlignment="1" applyProtection="1">
      <alignment horizontal="center" vertical="top" wrapText="1"/>
    </xf>
  </cellXfs>
  <cellStyles count="9">
    <cellStyle name="Normal 2" xfId="8"/>
    <cellStyle name="Normal_Okončana.sit-troškovnik" xfId="4"/>
    <cellStyle name="Normalno" xfId="0" builtinId="0"/>
    <cellStyle name="Normalno 2" xfId="1"/>
    <cellStyle name="Normalno 3" xfId="3"/>
    <cellStyle name="Normalno 4" xfId="6"/>
    <cellStyle name="Postotak" xfId="7" builtinId="5"/>
    <cellStyle name="Zarez" xfId="5" builtinId="3"/>
    <cellStyle name="Zarez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Josip-%20RADNI\RADNI-%20PLOTER\OBNOVA-PO&#268;ETAK-%2001.10.2010\OBNOVA%20NAKON%20IVANA-%20PO&#268;ETAK%2009.2011.-%20OD%20&#381;BUKANJA%20PA%20DALJE\OKON&#268;ANA-%20forming%20JOKI&#262;%20BRANK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Module6"/>
      <sheetName val="Module5"/>
      <sheetName val="Module4"/>
      <sheetName val="Module3"/>
      <sheetName val="Module2"/>
      <sheetName val="Module1"/>
      <sheetName val="Nap"/>
      <sheetName val="Osn-Pod"/>
      <sheetName val="Ugov"/>
      <sheetName val="Kuce"/>
      <sheetName val="Pr-Sit"/>
      <sheetName val="Dop-Ug"/>
      <sheetName val="Obra"/>
      <sheetName val="Ok-Sit"/>
      <sheetName val="Evid"/>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3">
          <cell r="C13" t="str">
            <v>PRIVREDNA BANKA</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zoomScaleNormal="100" zoomScaleSheetLayoutView="100" workbookViewId="0">
      <selection activeCell="F33" sqref="F33"/>
    </sheetView>
  </sheetViews>
  <sheetFormatPr defaultRowHeight="12.75"/>
  <cols>
    <col min="1" max="1" width="9.140625" style="9"/>
    <col min="2" max="2" width="13.7109375" style="9" customWidth="1"/>
    <col min="3" max="3" width="7" style="9" customWidth="1"/>
    <col min="4" max="16384" width="9.140625" style="9"/>
  </cols>
  <sheetData>
    <row r="1" spans="1:9">
      <c r="A1" s="8"/>
      <c r="B1" s="8"/>
      <c r="C1" s="8"/>
      <c r="D1" s="8"/>
      <c r="E1" s="8"/>
      <c r="F1" s="8"/>
      <c r="G1" s="8"/>
      <c r="H1" s="8"/>
      <c r="I1" s="8"/>
    </row>
    <row r="2" spans="1:9" ht="26.25">
      <c r="A2" s="10"/>
      <c r="B2" s="8"/>
      <c r="C2" s="8"/>
      <c r="D2" s="8"/>
      <c r="E2" s="8"/>
      <c r="F2" s="8"/>
      <c r="G2" s="8"/>
      <c r="H2" s="8"/>
      <c r="I2" s="8"/>
    </row>
    <row r="3" spans="1:9">
      <c r="A3" s="11"/>
      <c r="B3" s="8"/>
      <c r="C3" s="8"/>
      <c r="D3" s="8"/>
      <c r="E3" s="8"/>
      <c r="F3" s="8"/>
      <c r="G3" s="8"/>
      <c r="H3" s="8"/>
      <c r="I3" s="8"/>
    </row>
    <row r="4" spans="1:9">
      <c r="A4" s="12"/>
      <c r="B4" s="8"/>
      <c r="C4" s="8"/>
      <c r="D4" s="8"/>
      <c r="E4" s="8"/>
      <c r="F4" s="8"/>
      <c r="G4" s="8"/>
      <c r="H4" s="8"/>
      <c r="I4" s="8"/>
    </row>
    <row r="5" spans="1:9">
      <c r="A5" s="12"/>
      <c r="B5" s="8"/>
      <c r="C5" s="8"/>
      <c r="D5" s="8"/>
      <c r="E5" s="8"/>
      <c r="F5" s="8"/>
      <c r="G5" s="8"/>
      <c r="H5" s="8"/>
      <c r="I5" s="8"/>
    </row>
    <row r="6" spans="1:9">
      <c r="A6" s="12"/>
      <c r="B6" s="8"/>
      <c r="C6" s="8"/>
      <c r="D6" s="8"/>
      <c r="E6" s="8"/>
      <c r="F6" s="8"/>
      <c r="G6" s="8"/>
      <c r="H6" s="8"/>
      <c r="I6" s="8"/>
    </row>
    <row r="7" spans="1:9" ht="23.25">
      <c r="A7" s="13"/>
      <c r="B7" s="8"/>
      <c r="C7" s="8"/>
      <c r="D7" s="8"/>
      <c r="E7" s="8"/>
      <c r="F7" s="8"/>
      <c r="G7" s="8"/>
      <c r="H7" s="8"/>
      <c r="I7" s="8"/>
    </row>
    <row r="8" spans="1:9" ht="23.25">
      <c r="A8" s="13"/>
      <c r="B8" s="8"/>
      <c r="C8" s="8"/>
      <c r="D8" s="8"/>
      <c r="E8" s="8"/>
      <c r="F8" s="8"/>
      <c r="G8" s="8"/>
      <c r="H8" s="8"/>
      <c r="I8" s="8"/>
    </row>
    <row r="9" spans="1:9" ht="32.25">
      <c r="A9" s="14"/>
      <c r="B9" s="8"/>
      <c r="C9" s="8"/>
      <c r="D9" s="8"/>
      <c r="E9" s="8"/>
      <c r="F9" s="8"/>
      <c r="G9" s="8"/>
      <c r="H9" s="8"/>
      <c r="I9" s="8"/>
    </row>
    <row r="10" spans="1:9" ht="32.25">
      <c r="A10" s="86" t="s">
        <v>103</v>
      </c>
      <c r="B10" s="86"/>
      <c r="C10" s="86"/>
      <c r="D10" s="86"/>
      <c r="E10" s="86"/>
      <c r="F10" s="86"/>
      <c r="G10" s="86"/>
      <c r="H10" s="86"/>
      <c r="I10" s="86"/>
    </row>
    <row r="11" spans="1:9" ht="21">
      <c r="A11" s="15"/>
      <c r="B11" s="8"/>
      <c r="C11" s="16"/>
      <c r="D11" s="8"/>
      <c r="E11" s="8"/>
      <c r="F11" s="8"/>
      <c r="G11" s="8"/>
      <c r="H11" s="8"/>
      <c r="I11" s="8"/>
    </row>
    <row r="12" spans="1:9" ht="15.75">
      <c r="A12" s="15"/>
      <c r="B12" s="8"/>
      <c r="C12" s="8"/>
      <c r="D12" s="8"/>
      <c r="E12" s="8"/>
      <c r="F12" s="8"/>
      <c r="G12" s="8"/>
      <c r="H12" s="8"/>
      <c r="I12" s="8"/>
    </row>
    <row r="13" spans="1:9" ht="15.75">
      <c r="A13" s="17"/>
      <c r="B13" s="18"/>
      <c r="C13" s="18"/>
      <c r="D13" s="18"/>
      <c r="E13" s="18"/>
      <c r="F13" s="18"/>
      <c r="G13" s="18"/>
      <c r="H13" s="18"/>
      <c r="I13" s="18"/>
    </row>
    <row r="14" spans="1:9" ht="14.25">
      <c r="A14" s="19" t="s">
        <v>104</v>
      </c>
      <c r="B14" s="18"/>
      <c r="C14" s="18"/>
      <c r="D14" s="20" t="s">
        <v>108</v>
      </c>
      <c r="E14" s="18"/>
      <c r="F14" s="18"/>
      <c r="G14" s="18"/>
      <c r="H14" s="18"/>
      <c r="I14" s="18"/>
    </row>
    <row r="15" spans="1:9" ht="14.25">
      <c r="A15" s="20"/>
      <c r="B15" s="18"/>
      <c r="C15" s="18"/>
      <c r="D15" s="30"/>
      <c r="E15" s="18"/>
      <c r="F15" s="18"/>
      <c r="G15" s="18"/>
      <c r="H15" s="18"/>
      <c r="I15" s="18"/>
    </row>
    <row r="16" spans="1:9" ht="14.25">
      <c r="A16" s="19" t="s">
        <v>105</v>
      </c>
      <c r="B16" s="18"/>
      <c r="C16" s="18"/>
      <c r="D16" s="20" t="s">
        <v>109</v>
      </c>
      <c r="E16" s="18"/>
      <c r="F16" s="18"/>
      <c r="G16" s="18"/>
      <c r="H16" s="18"/>
      <c r="I16" s="18"/>
    </row>
    <row r="17" spans="1:9" ht="14.25">
      <c r="A17" s="19"/>
      <c r="B17" s="18"/>
      <c r="C17" s="18"/>
      <c r="D17" s="20"/>
      <c r="E17" s="18"/>
      <c r="F17" s="18"/>
      <c r="G17" s="18"/>
      <c r="H17" s="18"/>
      <c r="I17" s="18"/>
    </row>
    <row r="18" spans="1:9" ht="14.25">
      <c r="A18" s="19" t="s">
        <v>110</v>
      </c>
      <c r="B18" s="18"/>
      <c r="C18" s="18"/>
      <c r="D18" s="20" t="s">
        <v>111</v>
      </c>
      <c r="E18" s="18"/>
      <c r="F18" s="18"/>
      <c r="G18" s="18"/>
      <c r="H18" s="18"/>
      <c r="I18" s="18"/>
    </row>
    <row r="19" spans="1:9" ht="14.25" customHeight="1">
      <c r="A19" s="19"/>
      <c r="B19" s="18"/>
      <c r="C19" s="18"/>
      <c r="D19" s="20"/>
      <c r="E19" s="18"/>
      <c r="F19" s="18"/>
      <c r="G19" s="18"/>
      <c r="H19" s="18"/>
      <c r="I19" s="18"/>
    </row>
    <row r="20" spans="1:9" ht="14.25">
      <c r="A20" s="19" t="s">
        <v>106</v>
      </c>
      <c r="B20" s="18"/>
      <c r="C20" s="18"/>
      <c r="D20" s="20" t="s">
        <v>129</v>
      </c>
      <c r="E20" s="18"/>
      <c r="F20" s="18"/>
      <c r="G20" s="18"/>
      <c r="H20" s="18"/>
      <c r="I20" s="18"/>
    </row>
    <row r="21" spans="1:9" ht="14.25">
      <c r="A21" s="20"/>
      <c r="B21" s="18"/>
      <c r="C21" s="18"/>
      <c r="D21" s="18"/>
      <c r="E21" s="18"/>
      <c r="F21" s="18"/>
      <c r="G21" s="18"/>
      <c r="H21" s="18"/>
      <c r="I21" s="18"/>
    </row>
    <row r="22" spans="1:9" ht="14.25" customHeight="1">
      <c r="A22" s="87" t="s">
        <v>107</v>
      </c>
      <c r="B22" s="87"/>
      <c r="C22" s="18"/>
      <c r="D22" s="28" t="s">
        <v>112</v>
      </c>
      <c r="E22" s="31"/>
      <c r="F22" s="31"/>
      <c r="G22" s="31"/>
      <c r="H22" s="31"/>
      <c r="I22" s="31"/>
    </row>
    <row r="23" spans="1:9" ht="14.25">
      <c r="A23" s="21"/>
      <c r="B23" s="22"/>
      <c r="C23" s="21"/>
      <c r="D23" s="23"/>
      <c r="E23" s="23"/>
      <c r="F23" s="23"/>
      <c r="G23" s="23"/>
      <c r="H23" s="23"/>
      <c r="I23" s="23"/>
    </row>
    <row r="24" spans="1:9" ht="14.25">
      <c r="A24" s="21"/>
      <c r="B24" s="22"/>
      <c r="C24" s="21"/>
      <c r="D24" s="23"/>
      <c r="E24" s="23"/>
      <c r="F24" s="23"/>
      <c r="G24" s="23"/>
      <c r="H24" s="23"/>
      <c r="I24" s="23"/>
    </row>
    <row r="25" spans="1:9" ht="14.25">
      <c r="A25" s="19"/>
      <c r="B25" s="18"/>
      <c r="C25" s="18"/>
      <c r="D25" s="31"/>
      <c r="E25" s="31"/>
      <c r="F25" s="31"/>
      <c r="G25" s="31"/>
      <c r="H25" s="31"/>
      <c r="I25" s="31"/>
    </row>
    <row r="26" spans="1:9" ht="14.25">
      <c r="A26" s="19"/>
      <c r="B26" s="18"/>
      <c r="C26" s="18"/>
      <c r="D26" s="24"/>
      <c r="E26" s="24"/>
      <c r="F26" s="24"/>
      <c r="G26" s="24"/>
      <c r="H26" s="24"/>
      <c r="I26" s="24"/>
    </row>
    <row r="27" spans="1:9" ht="14.25">
      <c r="A27" s="19"/>
      <c r="B27" s="18"/>
      <c r="C27" s="18"/>
      <c r="D27" s="20"/>
      <c r="E27" s="18"/>
      <c r="F27" s="18"/>
      <c r="G27" s="18"/>
      <c r="H27" s="18"/>
      <c r="I27" s="24"/>
    </row>
    <row r="28" spans="1:9" ht="14.25">
      <c r="A28" s="19"/>
      <c r="B28" s="18"/>
      <c r="C28" s="18"/>
      <c r="D28" s="24"/>
      <c r="E28" s="24"/>
      <c r="F28" s="24"/>
      <c r="G28" s="24"/>
      <c r="H28" s="24"/>
      <c r="I28" s="24"/>
    </row>
    <row r="29" spans="1:9" ht="14.25">
      <c r="A29" s="19"/>
      <c r="B29" s="18"/>
      <c r="C29" s="18"/>
      <c r="D29" s="24"/>
      <c r="E29" s="24"/>
      <c r="F29" s="24"/>
      <c r="G29" s="24"/>
      <c r="H29" s="24"/>
      <c r="I29" s="24"/>
    </row>
    <row r="30" spans="1:9" ht="14.25">
      <c r="A30" s="19"/>
      <c r="B30" s="18"/>
      <c r="C30" s="18"/>
      <c r="D30" s="24"/>
      <c r="E30" s="24"/>
      <c r="F30" s="24"/>
      <c r="G30" s="24"/>
      <c r="H30" s="24"/>
      <c r="I30" s="24"/>
    </row>
    <row r="31" spans="1:9" ht="14.25">
      <c r="A31" s="19"/>
      <c r="B31" s="18"/>
      <c r="C31" s="18"/>
      <c r="D31" s="24"/>
      <c r="E31" s="24"/>
      <c r="F31" s="24"/>
      <c r="G31" s="24"/>
      <c r="H31" s="24"/>
      <c r="I31" s="24"/>
    </row>
    <row r="32" spans="1:9" ht="14.25">
      <c r="A32" s="19"/>
      <c r="B32" s="18"/>
      <c r="C32" s="18"/>
      <c r="D32" s="24"/>
      <c r="E32" s="24"/>
      <c r="F32" s="24"/>
      <c r="G32" s="24"/>
      <c r="H32" s="24"/>
      <c r="I32" s="24"/>
    </row>
    <row r="33" spans="1:9" ht="14.25">
      <c r="A33" s="25"/>
      <c r="B33" s="26"/>
      <c r="C33" s="26"/>
      <c r="D33" s="26"/>
      <c r="E33" s="26"/>
      <c r="F33" s="26"/>
      <c r="G33" s="26"/>
      <c r="H33" s="26"/>
      <c r="I33" s="26"/>
    </row>
    <row r="34" spans="1:9" ht="14.25">
      <c r="A34" s="25"/>
      <c r="B34" s="26"/>
      <c r="C34" s="26"/>
      <c r="D34" s="26"/>
      <c r="E34" s="26"/>
      <c r="F34" s="26"/>
      <c r="G34" s="26"/>
      <c r="H34" s="26"/>
      <c r="I34" s="26"/>
    </row>
    <row r="35" spans="1:9" ht="15.75">
      <c r="A35" s="27"/>
      <c r="B35" s="8"/>
      <c r="C35" s="8"/>
      <c r="D35" s="8"/>
      <c r="E35" s="8"/>
      <c r="F35" s="8"/>
      <c r="G35" s="8"/>
      <c r="H35" s="8"/>
      <c r="I35" s="8"/>
    </row>
    <row r="36" spans="1:9" ht="14.25">
      <c r="A36" s="28"/>
      <c r="B36" s="29"/>
      <c r="C36" s="29"/>
      <c r="D36" s="29"/>
      <c r="E36" s="29"/>
      <c r="F36" s="29"/>
      <c r="G36" s="29"/>
      <c r="H36" s="29"/>
      <c r="I36" s="29"/>
    </row>
    <row r="37" spans="1:9">
      <c r="A37" s="8"/>
      <c r="B37" s="8"/>
      <c r="C37" s="8"/>
      <c r="D37" s="8"/>
      <c r="E37" s="8"/>
      <c r="F37" s="8"/>
      <c r="G37" s="8"/>
      <c r="H37" s="8"/>
      <c r="I37" s="8"/>
    </row>
    <row r="38" spans="1:9">
      <c r="A38" s="8"/>
      <c r="B38" s="8"/>
      <c r="C38" s="8"/>
      <c r="D38" s="8"/>
      <c r="E38" s="8"/>
      <c r="F38" s="8"/>
      <c r="G38" s="8"/>
      <c r="H38" s="8"/>
      <c r="I38" s="8"/>
    </row>
    <row r="39" spans="1:9">
      <c r="A39" s="8"/>
      <c r="B39" s="8"/>
      <c r="C39" s="8"/>
      <c r="D39" s="8"/>
      <c r="E39" s="8"/>
      <c r="F39" s="8"/>
      <c r="G39" s="8"/>
      <c r="H39" s="8"/>
      <c r="I39" s="8"/>
    </row>
    <row r="40" spans="1:9">
      <c r="A40" s="8"/>
      <c r="B40" s="8"/>
      <c r="C40" s="8"/>
      <c r="D40" s="8"/>
      <c r="E40" s="8"/>
      <c r="F40" s="8"/>
      <c r="G40" s="8"/>
      <c r="H40" s="8"/>
      <c r="I40" s="8"/>
    </row>
    <row r="41" spans="1:9">
      <c r="A41" s="8"/>
      <c r="B41" s="8"/>
      <c r="C41" s="8"/>
      <c r="D41" s="8"/>
      <c r="E41" s="8"/>
      <c r="F41" s="8"/>
      <c r="G41" s="8"/>
      <c r="H41" s="8"/>
      <c r="I41" s="8"/>
    </row>
    <row r="42" spans="1:9">
      <c r="A42" s="8"/>
      <c r="B42" s="8"/>
      <c r="C42" s="8"/>
      <c r="D42" s="8"/>
      <c r="E42" s="8"/>
      <c r="F42" s="8"/>
      <c r="G42" s="8"/>
      <c r="H42" s="8"/>
      <c r="I42" s="8"/>
    </row>
    <row r="43" spans="1:9">
      <c r="A43" s="8"/>
      <c r="B43" s="8"/>
      <c r="C43" s="8"/>
      <c r="D43" s="8"/>
      <c r="E43" s="8"/>
      <c r="F43" s="8"/>
      <c r="G43" s="8"/>
      <c r="H43" s="8"/>
      <c r="I43" s="8"/>
    </row>
    <row r="44" spans="1:9">
      <c r="A44" s="8"/>
      <c r="B44" s="8"/>
      <c r="C44" s="8"/>
      <c r="D44" s="8"/>
      <c r="E44" s="8"/>
      <c r="F44" s="8"/>
      <c r="G44" s="8"/>
      <c r="H44" s="8"/>
      <c r="I44" s="8"/>
    </row>
  </sheetData>
  <sheetProtection password="D50C" sheet="1" objects="1" scenarios="1" selectLockedCells="1"/>
  <mergeCells count="2">
    <mergeCell ref="A10:I10"/>
    <mergeCell ref="A22:B22"/>
  </mergeCells>
  <pageMargins left="0.82677165354330717" right="0.43307086614173229" top="0.78740157480314965" bottom="0.78740157480314965" header="0.51181102362204722" footer="0.51181102362204722"/>
  <pageSetup paperSize="9" scale="90" firstPageNumber="26"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zoomScaleSheetLayoutView="100" workbookViewId="0">
      <selection activeCell="N6" sqref="N6"/>
    </sheetView>
  </sheetViews>
  <sheetFormatPr defaultRowHeight="15"/>
  <cols>
    <col min="9" max="9" width="13.85546875" customWidth="1"/>
  </cols>
  <sheetData>
    <row r="1" spans="1:9">
      <c r="A1" s="89" t="s">
        <v>37</v>
      </c>
      <c r="B1" s="89"/>
      <c r="C1" s="89"/>
      <c r="D1" s="1"/>
      <c r="E1" s="1"/>
      <c r="F1" s="1"/>
      <c r="G1" s="1"/>
      <c r="H1" s="1"/>
      <c r="I1" s="1"/>
    </row>
    <row r="2" spans="1:9" ht="45.75" customHeight="1">
      <c r="A2" s="88" t="s">
        <v>38</v>
      </c>
      <c r="B2" s="88"/>
      <c r="C2" s="88"/>
      <c r="D2" s="88"/>
      <c r="E2" s="88"/>
      <c r="F2" s="88"/>
      <c r="G2" s="88"/>
      <c r="H2" s="88"/>
      <c r="I2" s="88"/>
    </row>
    <row r="3" spans="1:9" ht="46.5" customHeight="1">
      <c r="A3" s="88" t="s">
        <v>39</v>
      </c>
      <c r="B3" s="88"/>
      <c r="C3" s="88"/>
      <c r="D3" s="88"/>
      <c r="E3" s="88"/>
      <c r="F3" s="88"/>
      <c r="G3" s="88"/>
      <c r="H3" s="88"/>
      <c r="I3" s="88"/>
    </row>
    <row r="4" spans="1:9" ht="60" customHeight="1">
      <c r="A4" s="88" t="s">
        <v>40</v>
      </c>
      <c r="B4" s="88"/>
      <c r="C4" s="88"/>
      <c r="D4" s="88"/>
      <c r="E4" s="88"/>
      <c r="F4" s="88"/>
      <c r="G4" s="88"/>
      <c r="H4" s="88"/>
      <c r="I4" s="88"/>
    </row>
    <row r="5" spans="1:9" ht="34.5" customHeight="1">
      <c r="A5" s="90" t="s">
        <v>41</v>
      </c>
      <c r="B5" s="90"/>
      <c r="C5" s="90"/>
      <c r="D5" s="90"/>
      <c r="E5" s="90"/>
      <c r="F5" s="90"/>
      <c r="G5" s="90"/>
      <c r="H5" s="90"/>
      <c r="I5" s="90"/>
    </row>
    <row r="6" spans="1:9" ht="30" customHeight="1">
      <c r="A6" s="90" t="s">
        <v>42</v>
      </c>
      <c r="B6" s="90"/>
      <c r="C6" s="90"/>
      <c r="D6" s="90"/>
      <c r="E6" s="90"/>
      <c r="F6" s="90"/>
      <c r="G6" s="90"/>
      <c r="H6" s="90"/>
      <c r="I6" s="90"/>
    </row>
    <row r="7" spans="1:9" ht="125.25" customHeight="1">
      <c r="A7" s="90" t="s">
        <v>127</v>
      </c>
      <c r="B7" s="90"/>
      <c r="C7" s="90"/>
      <c r="D7" s="90"/>
      <c r="E7" s="90"/>
      <c r="F7" s="90"/>
      <c r="G7" s="90"/>
      <c r="H7" s="90"/>
      <c r="I7" s="90"/>
    </row>
    <row r="8" spans="1:9" ht="192" customHeight="1">
      <c r="A8" s="88" t="s">
        <v>43</v>
      </c>
      <c r="B8" s="88"/>
      <c r="C8" s="88"/>
      <c r="D8" s="88"/>
      <c r="E8" s="88"/>
      <c r="F8" s="88"/>
      <c r="G8" s="88"/>
      <c r="H8" s="88"/>
      <c r="I8" s="88"/>
    </row>
    <row r="9" spans="1:9" ht="215.25" customHeight="1">
      <c r="A9" s="88" t="s">
        <v>44</v>
      </c>
      <c r="B9" s="88"/>
      <c r="C9" s="88"/>
      <c r="D9" s="88"/>
      <c r="E9" s="88"/>
      <c r="F9" s="88"/>
      <c r="G9" s="88"/>
      <c r="H9" s="88"/>
      <c r="I9" s="88"/>
    </row>
    <row r="10" spans="1:9" ht="59.25" customHeight="1">
      <c r="A10" s="88" t="s">
        <v>45</v>
      </c>
      <c r="B10" s="88"/>
      <c r="C10" s="88"/>
      <c r="D10" s="88"/>
      <c r="E10" s="88"/>
      <c r="F10" s="88"/>
      <c r="G10" s="88"/>
      <c r="H10" s="88"/>
      <c r="I10" s="88"/>
    </row>
    <row r="11" spans="1:9" ht="165" customHeight="1">
      <c r="A11" s="88" t="s">
        <v>128</v>
      </c>
      <c r="B11" s="88"/>
      <c r="C11" s="88"/>
      <c r="D11" s="88"/>
      <c r="E11" s="88"/>
      <c r="F11" s="88"/>
      <c r="G11" s="88"/>
      <c r="H11" s="88"/>
      <c r="I11" s="88"/>
    </row>
    <row r="12" spans="1:9" ht="30" customHeight="1">
      <c r="A12" s="88" t="s">
        <v>46</v>
      </c>
      <c r="B12" s="88"/>
      <c r="C12" s="88"/>
      <c r="D12" s="88"/>
      <c r="E12" s="88"/>
      <c r="F12" s="88"/>
      <c r="G12" s="88"/>
      <c r="H12" s="88"/>
      <c r="I12" s="88"/>
    </row>
    <row r="13" spans="1:9">
      <c r="A13" s="2"/>
      <c r="B13" s="2"/>
      <c r="C13" s="2"/>
      <c r="D13" s="2"/>
      <c r="E13" s="2"/>
      <c r="F13" s="2"/>
      <c r="G13" s="2"/>
      <c r="H13" s="2"/>
      <c r="I13" s="2"/>
    </row>
    <row r="14" spans="1:9">
      <c r="A14" s="2"/>
      <c r="B14" s="2"/>
      <c r="C14" s="2"/>
      <c r="D14" s="2"/>
      <c r="E14" s="2"/>
      <c r="F14" s="2"/>
      <c r="G14" s="2"/>
      <c r="H14" s="2"/>
      <c r="I14" s="2"/>
    </row>
    <row r="15" spans="1:9">
      <c r="A15" s="2"/>
      <c r="B15" s="2"/>
      <c r="C15" s="2"/>
      <c r="D15" s="2"/>
      <c r="E15" s="2"/>
      <c r="F15" s="2"/>
      <c r="G15" s="2"/>
      <c r="H15" s="2"/>
      <c r="I15" s="2"/>
    </row>
    <row r="16" spans="1:9">
      <c r="A16" s="2"/>
      <c r="B16" s="2"/>
      <c r="C16" s="2"/>
      <c r="D16" s="2"/>
      <c r="E16" s="2"/>
      <c r="F16" s="2"/>
      <c r="G16" s="2"/>
      <c r="H16" s="2"/>
      <c r="I16" s="2"/>
    </row>
    <row r="17" spans="1:9">
      <c r="A17" s="2"/>
      <c r="B17" s="2"/>
      <c r="C17" s="2"/>
      <c r="D17" s="2"/>
      <c r="E17" s="2"/>
      <c r="F17" s="2"/>
      <c r="G17" s="2"/>
      <c r="H17" s="2"/>
      <c r="I17" s="2"/>
    </row>
    <row r="18" spans="1:9">
      <c r="A18" s="2"/>
      <c r="B18" s="2"/>
      <c r="C18" s="2"/>
      <c r="D18" s="2"/>
      <c r="E18" s="2"/>
      <c r="F18" s="2"/>
      <c r="G18" s="2"/>
      <c r="H18" s="2"/>
      <c r="I18" s="2"/>
    </row>
    <row r="19" spans="1:9">
      <c r="A19" s="2"/>
      <c r="B19" s="2"/>
      <c r="C19" s="2"/>
      <c r="D19" s="2"/>
      <c r="E19" s="2"/>
      <c r="F19" s="2"/>
      <c r="G19" s="2"/>
      <c r="H19" s="2"/>
      <c r="I19" s="2"/>
    </row>
    <row r="20" spans="1:9">
      <c r="A20" s="2"/>
      <c r="B20" s="2"/>
      <c r="C20" s="2"/>
      <c r="D20" s="2"/>
      <c r="E20" s="2"/>
      <c r="F20" s="2"/>
      <c r="G20" s="2"/>
      <c r="H20" s="2"/>
      <c r="I20" s="2"/>
    </row>
    <row r="21" spans="1:9">
      <c r="A21" s="2"/>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1"/>
      <c r="B26" s="1"/>
      <c r="C26" s="1"/>
      <c r="D26" s="1"/>
      <c r="E26" s="1"/>
      <c r="F26" s="1"/>
      <c r="G26" s="1"/>
      <c r="H26" s="1"/>
      <c r="I26" s="1"/>
    </row>
    <row r="27" spans="1:9">
      <c r="A27" s="1"/>
      <c r="B27" s="1"/>
      <c r="C27" s="1"/>
      <c r="D27" s="1"/>
      <c r="E27" s="1"/>
      <c r="F27" s="1"/>
      <c r="G27" s="1"/>
      <c r="H27" s="1"/>
      <c r="I27" s="1"/>
    </row>
    <row r="28" spans="1:9">
      <c r="A28" s="1"/>
      <c r="B28" s="1"/>
      <c r="C28" s="1"/>
      <c r="D28" s="1"/>
      <c r="E28" s="1"/>
      <c r="F28" s="1"/>
      <c r="G28" s="1"/>
      <c r="H28" s="1"/>
      <c r="I28" s="1"/>
    </row>
    <row r="29" spans="1:9">
      <c r="A29" s="1"/>
      <c r="B29" s="1"/>
      <c r="C29" s="1"/>
      <c r="D29" s="1"/>
      <c r="E29" s="1"/>
      <c r="F29" s="1"/>
      <c r="G29" s="1"/>
      <c r="H29" s="1"/>
      <c r="I29" s="1"/>
    </row>
    <row r="30" spans="1:9">
      <c r="A30" s="1"/>
      <c r="B30" s="1"/>
      <c r="C30" s="1"/>
      <c r="D30" s="1"/>
      <c r="E30" s="1"/>
      <c r="F30" s="1"/>
      <c r="G30" s="1"/>
      <c r="H30" s="1"/>
      <c r="I30" s="1"/>
    </row>
    <row r="31" spans="1:9">
      <c r="A31" s="1"/>
      <c r="B31" s="1"/>
      <c r="C31" s="1"/>
      <c r="D31" s="1"/>
      <c r="E31" s="1"/>
      <c r="F31" s="1"/>
      <c r="G31" s="1"/>
      <c r="H31" s="1"/>
      <c r="I31" s="1"/>
    </row>
    <row r="32" spans="1:9">
      <c r="A32" s="1"/>
      <c r="B32" s="1"/>
      <c r="C32" s="1"/>
      <c r="D32" s="1"/>
      <c r="E32" s="1"/>
      <c r="F32" s="1"/>
      <c r="G32" s="1"/>
      <c r="H32" s="1"/>
      <c r="I32" s="1"/>
    </row>
    <row r="33" spans="1:9">
      <c r="A33" s="1"/>
      <c r="B33" s="1"/>
      <c r="C33" s="1"/>
      <c r="D33" s="1"/>
      <c r="E33" s="1"/>
      <c r="F33" s="1"/>
      <c r="G33" s="1"/>
      <c r="H33" s="1"/>
      <c r="I33" s="1"/>
    </row>
    <row r="34" spans="1:9">
      <c r="A34" s="1"/>
      <c r="B34" s="1"/>
      <c r="C34" s="1"/>
      <c r="D34" s="1"/>
      <c r="E34" s="1"/>
      <c r="F34" s="1"/>
      <c r="G34" s="1"/>
      <c r="H34" s="1"/>
      <c r="I34" s="1"/>
    </row>
    <row r="35" spans="1:9">
      <c r="A35" s="1"/>
      <c r="B35" s="1"/>
      <c r="C35" s="1"/>
      <c r="D35" s="1"/>
      <c r="E35" s="1"/>
      <c r="F35" s="1"/>
      <c r="G35" s="1"/>
      <c r="H35" s="1"/>
      <c r="I35" s="1"/>
    </row>
    <row r="36" spans="1:9">
      <c r="A36" s="1"/>
      <c r="B36" s="1"/>
      <c r="C36" s="1"/>
      <c r="D36" s="1"/>
      <c r="E36" s="1"/>
      <c r="F36" s="1"/>
      <c r="G36" s="1"/>
      <c r="H36" s="1"/>
      <c r="I36" s="1"/>
    </row>
    <row r="37" spans="1:9">
      <c r="A37" s="1"/>
      <c r="B37" s="1"/>
      <c r="C37" s="1"/>
      <c r="D37" s="1"/>
      <c r="E37" s="1"/>
      <c r="F37" s="1"/>
      <c r="G37" s="1"/>
      <c r="H37" s="1"/>
      <c r="I37" s="1"/>
    </row>
    <row r="38" spans="1:9">
      <c r="A38" s="1"/>
      <c r="B38" s="1"/>
      <c r="C38" s="1"/>
      <c r="D38" s="1"/>
      <c r="E38" s="1"/>
      <c r="F38" s="1"/>
      <c r="G38" s="1"/>
      <c r="H38" s="1"/>
      <c r="I38" s="1"/>
    </row>
    <row r="39" spans="1:9">
      <c r="A39" s="1"/>
      <c r="B39" s="1"/>
      <c r="C39" s="1"/>
      <c r="D39" s="1"/>
      <c r="E39" s="1"/>
      <c r="F39" s="1"/>
      <c r="G39" s="1"/>
      <c r="H39" s="1"/>
      <c r="I39" s="1"/>
    </row>
    <row r="40" spans="1:9">
      <c r="A40" s="1"/>
      <c r="B40" s="1"/>
      <c r="C40" s="1"/>
      <c r="D40" s="1"/>
      <c r="E40" s="1"/>
      <c r="F40" s="1"/>
      <c r="G40" s="1"/>
      <c r="H40" s="1"/>
      <c r="I40" s="1"/>
    </row>
    <row r="41" spans="1:9">
      <c r="A41" s="1"/>
      <c r="B41" s="1"/>
      <c r="C41" s="1"/>
      <c r="D41" s="1"/>
      <c r="E41" s="1"/>
      <c r="F41" s="1"/>
      <c r="G41" s="1"/>
      <c r="H41" s="1"/>
      <c r="I41" s="1"/>
    </row>
    <row r="42" spans="1:9">
      <c r="A42" s="1"/>
      <c r="B42" s="1"/>
      <c r="C42" s="1"/>
      <c r="D42" s="1"/>
      <c r="E42" s="1"/>
      <c r="F42" s="1"/>
      <c r="G42" s="1"/>
      <c r="H42" s="1"/>
      <c r="I42" s="1"/>
    </row>
    <row r="43" spans="1:9">
      <c r="A43" s="1"/>
      <c r="B43" s="1"/>
      <c r="C43" s="1"/>
      <c r="D43" s="1"/>
      <c r="E43" s="1"/>
      <c r="F43" s="1"/>
      <c r="G43" s="1"/>
      <c r="H43" s="1"/>
      <c r="I43" s="1"/>
    </row>
    <row r="44" spans="1:9">
      <c r="A44" s="1"/>
      <c r="B44" s="1"/>
      <c r="C44" s="1"/>
      <c r="D44" s="1"/>
      <c r="E44" s="1"/>
      <c r="F44" s="1"/>
      <c r="G44" s="1"/>
      <c r="H44" s="1"/>
      <c r="I44" s="1"/>
    </row>
    <row r="45" spans="1:9">
      <c r="A45" s="1"/>
      <c r="B45" s="1"/>
      <c r="C45" s="1"/>
      <c r="D45" s="1"/>
      <c r="E45" s="1"/>
      <c r="F45" s="1"/>
      <c r="G45" s="1"/>
      <c r="H45" s="1"/>
      <c r="I45" s="1"/>
    </row>
    <row r="46" spans="1:9">
      <c r="A46" s="1"/>
      <c r="B46" s="1"/>
      <c r="C46" s="1"/>
      <c r="D46" s="1"/>
      <c r="E46" s="1"/>
      <c r="F46" s="1"/>
      <c r="G46" s="1"/>
      <c r="H46" s="1"/>
      <c r="I46" s="1"/>
    </row>
    <row r="47" spans="1:9">
      <c r="A47" s="1"/>
      <c r="B47" s="1"/>
      <c r="C47" s="1"/>
      <c r="D47" s="1"/>
      <c r="E47" s="1"/>
      <c r="F47" s="1"/>
      <c r="G47" s="1"/>
      <c r="H47" s="1"/>
      <c r="I47" s="1"/>
    </row>
    <row r="48" spans="1:9">
      <c r="A48" s="1"/>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sheetData>
  <sheetProtection password="D50C" sheet="1" objects="1" scenarios="1" selectLockedCells="1"/>
  <mergeCells count="12">
    <mergeCell ref="A12:I12"/>
    <mergeCell ref="A1:C1"/>
    <mergeCell ref="A2:I2"/>
    <mergeCell ref="A3:I3"/>
    <mergeCell ref="A4:I4"/>
    <mergeCell ref="A5:I5"/>
    <mergeCell ref="A6:I6"/>
    <mergeCell ref="A7:I7"/>
    <mergeCell ref="A8:I8"/>
    <mergeCell ref="A9:I9"/>
    <mergeCell ref="A10:I10"/>
    <mergeCell ref="A11:I11"/>
  </mergeCells>
  <pageMargins left="0.70866141732283472" right="0.70866141732283472" top="0.74803149606299213" bottom="0.74803149606299213" header="0.31496062992125984" footer="0.31496062992125984"/>
  <pageSetup paperSize="9" scale="99" orientation="portrait" r:id="rId1"/>
  <rowBreaks count="1" manualBreakCount="1">
    <brk id="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zoomScaleNormal="100" zoomScaleSheetLayoutView="100" workbookViewId="0">
      <selection activeCell="E9" sqref="E9"/>
    </sheetView>
  </sheetViews>
  <sheetFormatPr defaultRowHeight="15"/>
  <cols>
    <col min="1" max="1" width="4.42578125" style="33" bestFit="1" customWidth="1"/>
    <col min="2" max="2" width="46.85546875" style="33" customWidth="1"/>
    <col min="3" max="3" width="6.85546875" style="33" customWidth="1"/>
    <col min="4" max="4" width="9.7109375" style="46" bestFit="1" customWidth="1"/>
    <col min="5" max="5" width="9.140625" style="33"/>
    <col min="6" max="6" width="10.140625" style="33" bestFit="1" customWidth="1"/>
    <col min="7" max="16384" width="9.140625" style="33"/>
  </cols>
  <sheetData>
    <row r="1" spans="1:6">
      <c r="A1" s="102" t="s">
        <v>47</v>
      </c>
      <c r="B1" s="102"/>
      <c r="C1" s="102"/>
      <c r="D1" s="102"/>
      <c r="E1" s="102"/>
      <c r="F1" s="102"/>
    </row>
    <row r="2" spans="1:6">
      <c r="A2" s="102"/>
      <c r="B2" s="102"/>
      <c r="C2" s="102"/>
      <c r="D2" s="102"/>
      <c r="E2" s="102"/>
      <c r="F2" s="102"/>
    </row>
    <row r="3" spans="1:6">
      <c r="A3" s="102"/>
      <c r="B3" s="102"/>
      <c r="C3" s="102"/>
      <c r="D3" s="102"/>
      <c r="E3" s="102"/>
      <c r="F3" s="102"/>
    </row>
    <row r="4" spans="1:6">
      <c r="A4" s="102"/>
      <c r="B4" s="102"/>
      <c r="C4" s="102"/>
      <c r="D4" s="102"/>
      <c r="E4" s="102"/>
      <c r="F4" s="102"/>
    </row>
    <row r="5" spans="1:6">
      <c r="A5" s="102"/>
      <c r="B5" s="102"/>
      <c r="C5" s="102"/>
      <c r="D5" s="102"/>
      <c r="E5" s="102"/>
      <c r="F5" s="102"/>
    </row>
    <row r="6" spans="1:6">
      <c r="A6" s="34" t="s">
        <v>0</v>
      </c>
      <c r="B6" s="97" t="s">
        <v>69</v>
      </c>
      <c r="C6" s="103"/>
      <c r="D6" s="103"/>
      <c r="E6" s="103"/>
      <c r="F6" s="4"/>
    </row>
    <row r="7" spans="1:6">
      <c r="A7" s="34"/>
      <c r="B7" s="35"/>
      <c r="C7" s="36"/>
      <c r="D7" s="37"/>
      <c r="E7" s="36"/>
      <c r="F7" s="4"/>
    </row>
    <row r="8" spans="1:6" ht="25.5">
      <c r="A8" s="38"/>
      <c r="B8" s="36"/>
      <c r="C8" s="39" t="s">
        <v>134</v>
      </c>
      <c r="D8" s="39" t="s">
        <v>135</v>
      </c>
      <c r="E8" s="39" t="s">
        <v>136</v>
      </c>
      <c r="F8" s="39" t="s">
        <v>137</v>
      </c>
    </row>
    <row r="9" spans="1:6" ht="165">
      <c r="A9" s="38"/>
      <c r="B9" s="36" t="s">
        <v>67</v>
      </c>
      <c r="C9" s="40" t="s">
        <v>68</v>
      </c>
      <c r="D9" s="41">
        <v>1</v>
      </c>
      <c r="E9" s="5"/>
      <c r="F9" s="32">
        <f>+ROUND(E9,2)*D9</f>
        <v>0</v>
      </c>
    </row>
    <row r="10" spans="1:6">
      <c r="A10" s="34"/>
      <c r="B10" s="35"/>
      <c r="C10" s="36"/>
      <c r="D10" s="37"/>
      <c r="E10" s="36"/>
      <c r="F10" s="4"/>
    </row>
    <row r="11" spans="1:6">
      <c r="A11" s="34" t="s">
        <v>0</v>
      </c>
      <c r="B11" s="97" t="s">
        <v>70</v>
      </c>
      <c r="C11" s="103"/>
      <c r="D11" s="103"/>
      <c r="E11" s="103"/>
      <c r="F11" s="77">
        <f>F9</f>
        <v>0</v>
      </c>
    </row>
    <row r="12" spans="1:6">
      <c r="A12" s="34"/>
      <c r="B12" s="35"/>
      <c r="C12" s="36"/>
      <c r="D12" s="37"/>
      <c r="E12" s="36"/>
      <c r="F12" s="4"/>
    </row>
    <row r="13" spans="1:6">
      <c r="A13" s="44"/>
      <c r="B13" s="36"/>
      <c r="C13" s="40"/>
      <c r="D13" s="41"/>
      <c r="E13" s="42"/>
      <c r="F13" s="42"/>
    </row>
    <row r="14" spans="1:6">
      <c r="A14" s="34" t="s">
        <v>6</v>
      </c>
      <c r="B14" s="97" t="s">
        <v>7</v>
      </c>
      <c r="C14" s="103"/>
      <c r="D14" s="103"/>
      <c r="E14" s="103"/>
      <c r="F14" s="43"/>
    </row>
    <row r="15" spans="1:6">
      <c r="A15" s="44"/>
      <c r="B15" s="36"/>
      <c r="C15" s="36"/>
      <c r="D15" s="45"/>
      <c r="E15" s="4"/>
      <c r="F15" s="4"/>
    </row>
    <row r="16" spans="1:6" ht="165">
      <c r="A16" s="38" t="s">
        <v>1</v>
      </c>
      <c r="B16" s="36" t="s">
        <v>97</v>
      </c>
      <c r="C16" s="36"/>
      <c r="D16" s="45"/>
      <c r="E16" s="4"/>
      <c r="F16" s="4"/>
    </row>
    <row r="17" spans="1:6" ht="62.25" customHeight="1">
      <c r="A17" s="38" t="s">
        <v>2</v>
      </c>
      <c r="B17" s="36" t="s">
        <v>98</v>
      </c>
      <c r="C17" s="36"/>
      <c r="D17" s="45"/>
      <c r="E17" s="4"/>
      <c r="F17" s="4"/>
    </row>
    <row r="18" spans="1:6" ht="17.25">
      <c r="A18" s="38"/>
      <c r="B18" s="36" t="s">
        <v>87</v>
      </c>
      <c r="C18" s="36" t="s">
        <v>49</v>
      </c>
      <c r="D18" s="45">
        <f>19*3</f>
        <v>57</v>
      </c>
      <c r="E18" s="3"/>
      <c r="F18" s="32">
        <f>+ROUND(E18,2)*D18</f>
        <v>0</v>
      </c>
    </row>
    <row r="19" spans="1:6">
      <c r="A19" s="38"/>
      <c r="B19" s="36"/>
      <c r="C19" s="36"/>
      <c r="D19" s="45"/>
      <c r="E19" s="4"/>
      <c r="F19" s="4"/>
    </row>
    <row r="20" spans="1:6" ht="75">
      <c r="A20" s="38" t="s">
        <v>3</v>
      </c>
      <c r="B20" s="37" t="s">
        <v>100</v>
      </c>
    </row>
    <row r="21" spans="1:6">
      <c r="A21" s="38"/>
      <c r="B21" s="37" t="s">
        <v>52</v>
      </c>
      <c r="C21" s="40" t="s">
        <v>132</v>
      </c>
      <c r="D21" s="41">
        <v>136</v>
      </c>
      <c r="E21" s="5"/>
      <c r="F21" s="32">
        <f>+ROUND(E21,2)*D21</f>
        <v>0</v>
      </c>
    </row>
    <row r="22" spans="1:6">
      <c r="A22" s="38"/>
      <c r="B22" s="36"/>
      <c r="C22" s="40"/>
      <c r="D22" s="41"/>
      <c r="E22" s="42"/>
      <c r="F22" s="4"/>
    </row>
    <row r="23" spans="1:6" ht="275.25" customHeight="1">
      <c r="A23" s="38" t="s">
        <v>4</v>
      </c>
      <c r="B23" s="36" t="s">
        <v>130</v>
      </c>
      <c r="C23" s="36"/>
      <c r="D23" s="45"/>
      <c r="E23" s="4"/>
      <c r="F23" s="4"/>
    </row>
    <row r="24" spans="1:6" ht="60">
      <c r="A24" s="38"/>
      <c r="B24" s="36" t="s">
        <v>50</v>
      </c>
      <c r="C24" s="40"/>
      <c r="D24" s="41"/>
      <c r="E24" s="42"/>
      <c r="F24" s="42"/>
    </row>
    <row r="25" spans="1:6" ht="17.25">
      <c r="A25" s="38"/>
      <c r="B25" s="36" t="s">
        <v>85</v>
      </c>
      <c r="C25" s="36" t="s">
        <v>49</v>
      </c>
      <c r="D25" s="45">
        <v>201</v>
      </c>
      <c r="E25" s="3"/>
      <c r="F25" s="32">
        <f>+ROUND(E25,2)*D25</f>
        <v>0</v>
      </c>
    </row>
    <row r="26" spans="1:6">
      <c r="A26" s="38"/>
      <c r="B26" s="36"/>
      <c r="C26" s="36"/>
      <c r="D26" s="45"/>
      <c r="E26" s="4"/>
      <c r="F26" s="4"/>
    </row>
    <row r="27" spans="1:6" ht="60">
      <c r="A27" s="38" t="s">
        <v>5</v>
      </c>
      <c r="B27" s="36" t="s">
        <v>113</v>
      </c>
      <c r="C27" s="36"/>
      <c r="D27" s="45"/>
      <c r="E27" s="4"/>
      <c r="F27" s="4"/>
    </row>
    <row r="28" spans="1:6" ht="17.25">
      <c r="A28" s="38"/>
      <c r="B28" s="36" t="s">
        <v>85</v>
      </c>
      <c r="C28" s="36" t="s">
        <v>49</v>
      </c>
      <c r="D28" s="45">
        <v>201</v>
      </c>
      <c r="E28" s="3"/>
      <c r="F28" s="32">
        <f>+ROUND(E28,2)*D28</f>
        <v>0</v>
      </c>
    </row>
    <row r="29" spans="1:6">
      <c r="A29" s="38"/>
      <c r="B29" s="36"/>
      <c r="C29" s="36"/>
      <c r="D29" s="45"/>
      <c r="E29" s="3"/>
      <c r="F29" s="3"/>
    </row>
    <row r="30" spans="1:6" ht="75">
      <c r="A30" s="38" t="s">
        <v>9</v>
      </c>
      <c r="B30" s="36" t="s">
        <v>131</v>
      </c>
      <c r="C30" s="36"/>
      <c r="D30" s="45"/>
      <c r="E30" s="3"/>
      <c r="F30" s="3"/>
    </row>
    <row r="31" spans="1:6" ht="17.25">
      <c r="A31" s="38"/>
      <c r="B31" s="36" t="s">
        <v>84</v>
      </c>
      <c r="C31" s="36" t="s">
        <v>49</v>
      </c>
      <c r="D31" s="45">
        <v>142</v>
      </c>
      <c r="E31" s="3"/>
      <c r="F31" s="32">
        <f>+ROUND(E31,2)*D31</f>
        <v>0</v>
      </c>
    </row>
    <row r="32" spans="1:6">
      <c r="A32" s="38"/>
      <c r="B32" s="36"/>
      <c r="C32" s="36"/>
      <c r="D32" s="45"/>
      <c r="E32" s="3"/>
      <c r="F32" s="3"/>
    </row>
    <row r="33" spans="1:6" ht="120">
      <c r="A33" s="38" t="s">
        <v>10</v>
      </c>
      <c r="B33" s="36" t="s">
        <v>83</v>
      </c>
      <c r="C33" s="36"/>
      <c r="D33" s="45"/>
      <c r="E33" s="3"/>
      <c r="F33" s="3"/>
    </row>
    <row r="34" spans="1:6" ht="17.25">
      <c r="A34" s="38" t="s">
        <v>8</v>
      </c>
      <c r="B34" s="36" t="s">
        <v>11</v>
      </c>
      <c r="C34" s="36" t="s">
        <v>49</v>
      </c>
      <c r="D34" s="45">
        <v>48</v>
      </c>
      <c r="E34" s="3"/>
      <c r="F34" s="32">
        <f>+ROUND(E34,2)*D34</f>
        <v>0</v>
      </c>
    </row>
    <row r="35" spans="1:6" ht="17.25">
      <c r="A35" s="38" t="s">
        <v>8</v>
      </c>
      <c r="B35" s="36" t="s">
        <v>66</v>
      </c>
      <c r="C35" s="36" t="s">
        <v>49</v>
      </c>
      <c r="D35" s="45">
        <v>82</v>
      </c>
      <c r="E35" s="3"/>
      <c r="F35" s="32">
        <f>+ROUND(E35,2)*D35</f>
        <v>0</v>
      </c>
    </row>
    <row r="36" spans="1:6">
      <c r="A36" s="38"/>
      <c r="B36" s="36"/>
      <c r="C36" s="36"/>
      <c r="D36" s="45"/>
      <c r="E36" s="3"/>
      <c r="F36" s="3"/>
    </row>
    <row r="37" spans="1:6" ht="150">
      <c r="A37" s="38" t="s">
        <v>12</v>
      </c>
      <c r="B37" s="37" t="s">
        <v>63</v>
      </c>
      <c r="C37" s="36"/>
      <c r="D37" s="45"/>
      <c r="E37" s="3"/>
      <c r="F37" s="3"/>
    </row>
    <row r="38" spans="1:6">
      <c r="A38" s="38"/>
      <c r="B38" s="36" t="s">
        <v>86</v>
      </c>
      <c r="C38" s="40" t="s">
        <v>132</v>
      </c>
      <c r="D38" s="41">
        <v>50</v>
      </c>
      <c r="E38" s="5"/>
      <c r="F38" s="32">
        <f>+ROUND(E38,2)*D38</f>
        <v>0</v>
      </c>
    </row>
    <row r="39" spans="1:6">
      <c r="A39" s="38"/>
      <c r="B39" s="36"/>
      <c r="C39" s="40"/>
      <c r="D39" s="41"/>
      <c r="E39" s="42"/>
      <c r="F39" s="42"/>
    </row>
    <row r="40" spans="1:6" ht="90">
      <c r="A40" s="38" t="s">
        <v>13</v>
      </c>
      <c r="B40" s="36" t="s">
        <v>114</v>
      </c>
    </row>
    <row r="41" spans="1:6" ht="17.25">
      <c r="A41" s="38"/>
      <c r="B41" s="36" t="s">
        <v>87</v>
      </c>
      <c r="C41" s="36" t="s">
        <v>49</v>
      </c>
      <c r="D41" s="41">
        <v>24</v>
      </c>
      <c r="E41" s="5"/>
      <c r="F41" s="32">
        <f>+ROUND(E41,2)*D41</f>
        <v>0</v>
      </c>
    </row>
    <row r="42" spans="1:6">
      <c r="E42" s="78"/>
      <c r="F42" s="78"/>
    </row>
    <row r="43" spans="1:6" ht="135">
      <c r="A43" s="38" t="s">
        <v>20</v>
      </c>
      <c r="B43" s="36" t="s">
        <v>96</v>
      </c>
      <c r="C43" s="40"/>
      <c r="D43" s="41"/>
      <c r="E43" s="5"/>
      <c r="F43" s="5"/>
    </row>
    <row r="44" spans="1:6" ht="17.25">
      <c r="A44" s="38"/>
      <c r="B44" s="36" t="s">
        <v>87</v>
      </c>
      <c r="C44" s="36" t="s">
        <v>49</v>
      </c>
      <c r="D44" s="41">
        <v>250</v>
      </c>
      <c r="E44" s="5"/>
      <c r="F44" s="32">
        <f>+ROUND(E44,2)*D44</f>
        <v>0</v>
      </c>
    </row>
    <row r="45" spans="1:6">
      <c r="A45" s="38"/>
      <c r="B45" s="36"/>
      <c r="C45" s="40"/>
      <c r="D45" s="41"/>
      <c r="E45" s="5"/>
      <c r="F45" s="5"/>
    </row>
    <row r="46" spans="1:6">
      <c r="A46" s="44"/>
      <c r="B46" s="36"/>
      <c r="C46" s="36"/>
      <c r="D46" s="45"/>
      <c r="E46" s="4"/>
      <c r="F46" s="4"/>
    </row>
    <row r="47" spans="1:6">
      <c r="A47" s="34" t="s">
        <v>6</v>
      </c>
      <c r="B47" s="97" t="s">
        <v>15</v>
      </c>
      <c r="C47" s="97"/>
      <c r="D47" s="97"/>
      <c r="E47" s="97"/>
      <c r="F47" s="77">
        <f>SUM(F18:F46)</f>
        <v>0</v>
      </c>
    </row>
    <row r="48" spans="1:6">
      <c r="A48" s="44"/>
      <c r="B48" s="36"/>
      <c r="C48" s="36"/>
      <c r="D48" s="45"/>
      <c r="E48" s="4"/>
      <c r="F48" s="4"/>
    </row>
    <row r="49" spans="1:6">
      <c r="A49" s="34" t="s">
        <v>16</v>
      </c>
      <c r="B49" s="97" t="s">
        <v>17</v>
      </c>
      <c r="C49" s="97"/>
      <c r="D49" s="97"/>
      <c r="E49" s="97"/>
      <c r="F49" s="43"/>
    </row>
    <row r="50" spans="1:6">
      <c r="A50" s="44"/>
      <c r="B50" s="36"/>
      <c r="C50" s="36"/>
      <c r="D50" s="45"/>
      <c r="E50" s="4"/>
      <c r="F50" s="4"/>
    </row>
    <row r="51" spans="1:6" ht="270">
      <c r="A51" s="38" t="s">
        <v>1</v>
      </c>
      <c r="B51" s="36" t="s">
        <v>82</v>
      </c>
      <c r="C51" s="36"/>
      <c r="D51" s="45"/>
      <c r="E51" s="4"/>
      <c r="F51" s="4"/>
    </row>
    <row r="52" spans="1:6">
      <c r="A52" s="38"/>
      <c r="B52" s="36"/>
      <c r="C52" s="36"/>
      <c r="D52" s="45"/>
      <c r="E52" s="4"/>
      <c r="F52" s="4"/>
    </row>
    <row r="53" spans="1:6" ht="120">
      <c r="A53" s="38" t="s">
        <v>2</v>
      </c>
      <c r="B53" s="36" t="s">
        <v>64</v>
      </c>
      <c r="C53" s="36"/>
      <c r="D53" s="45"/>
      <c r="E53" s="4"/>
      <c r="F53" s="4"/>
    </row>
    <row r="54" spans="1:6" ht="17.25">
      <c r="A54" s="38" t="s">
        <v>8</v>
      </c>
      <c r="B54" s="36" t="s">
        <v>18</v>
      </c>
      <c r="C54" s="36" t="s">
        <v>48</v>
      </c>
      <c r="D54" s="45">
        <f>150*0.2</f>
        <v>30</v>
      </c>
      <c r="E54" s="3"/>
      <c r="F54" s="32">
        <f>+ROUND(E54,2)*D54</f>
        <v>0</v>
      </c>
    </row>
    <row r="55" spans="1:6" ht="17.25">
      <c r="A55" s="38" t="s">
        <v>8</v>
      </c>
      <c r="B55" s="36" t="s">
        <v>19</v>
      </c>
      <c r="C55" s="36" t="s">
        <v>49</v>
      </c>
      <c r="D55" s="45">
        <v>125</v>
      </c>
      <c r="E55" s="3"/>
      <c r="F55" s="32">
        <f>+ROUND(E55,2)*D55</f>
        <v>0</v>
      </c>
    </row>
    <row r="56" spans="1:6">
      <c r="A56" s="38"/>
      <c r="B56" s="36"/>
      <c r="C56" s="36"/>
      <c r="D56" s="45"/>
      <c r="E56" s="4"/>
      <c r="F56" s="4"/>
    </row>
    <row r="57" spans="1:6">
      <c r="A57" s="38"/>
      <c r="B57" s="36"/>
      <c r="C57" s="36"/>
      <c r="D57" s="45"/>
      <c r="E57" s="4"/>
      <c r="F57" s="4"/>
    </row>
    <row r="58" spans="1:6" ht="105">
      <c r="A58" s="38" t="s">
        <v>3</v>
      </c>
      <c r="B58" s="36" t="s">
        <v>71</v>
      </c>
      <c r="C58" s="36"/>
      <c r="D58" s="45"/>
      <c r="E58" s="4"/>
      <c r="F58" s="4"/>
    </row>
    <row r="59" spans="1:6" ht="17.25">
      <c r="A59" s="38" t="s">
        <v>8</v>
      </c>
      <c r="B59" s="36" t="s">
        <v>18</v>
      </c>
      <c r="C59" s="36" t="s">
        <v>48</v>
      </c>
      <c r="D59" s="45">
        <v>3.5</v>
      </c>
      <c r="E59" s="3"/>
      <c r="F59" s="32">
        <f>+ROUND(E59,2)*D59</f>
        <v>0</v>
      </c>
    </row>
    <row r="60" spans="1:6" ht="17.25">
      <c r="A60" s="38" t="s">
        <v>8</v>
      </c>
      <c r="B60" s="36" t="s">
        <v>19</v>
      </c>
      <c r="C60" s="36" t="s">
        <v>49</v>
      </c>
      <c r="D60" s="45">
        <v>38</v>
      </c>
      <c r="E60" s="3"/>
      <c r="F60" s="32">
        <f>+ROUND(E60,2)*D60</f>
        <v>0</v>
      </c>
    </row>
    <row r="61" spans="1:6">
      <c r="A61" s="38"/>
      <c r="B61" s="36"/>
      <c r="C61" s="36"/>
      <c r="D61" s="45"/>
      <c r="E61" s="3"/>
      <c r="F61" s="3"/>
    </row>
    <row r="62" spans="1:6" ht="105">
      <c r="A62" s="38" t="s">
        <v>4</v>
      </c>
      <c r="B62" s="36" t="s">
        <v>65</v>
      </c>
      <c r="C62" s="36"/>
      <c r="D62" s="45"/>
      <c r="E62" s="3"/>
      <c r="F62" s="3"/>
    </row>
    <row r="63" spans="1:6" ht="17.25">
      <c r="A63" s="38" t="s">
        <v>8</v>
      </c>
      <c r="B63" s="36" t="s">
        <v>18</v>
      </c>
      <c r="C63" s="36" t="s">
        <v>48</v>
      </c>
      <c r="D63" s="45">
        <f>9.5*0.3*0.65</f>
        <v>1.8525</v>
      </c>
      <c r="E63" s="3"/>
      <c r="F63" s="32">
        <f>+ROUND(E63,2)*D63</f>
        <v>0</v>
      </c>
    </row>
    <row r="64" spans="1:6" ht="17.25">
      <c r="A64" s="38" t="s">
        <v>8</v>
      </c>
      <c r="B64" s="36" t="s">
        <v>19</v>
      </c>
      <c r="C64" s="36" t="s">
        <v>49</v>
      </c>
      <c r="D64" s="45">
        <f>9.5*(0.3+0.65*2)+0.3*2*0.65</f>
        <v>15.590000000000002</v>
      </c>
      <c r="E64" s="3"/>
      <c r="F64" s="32">
        <f>+ROUND(E64,2)*D64</f>
        <v>0</v>
      </c>
    </row>
    <row r="65" spans="1:10">
      <c r="A65" s="38"/>
      <c r="B65" s="36"/>
      <c r="C65" s="36"/>
      <c r="D65" s="45"/>
      <c r="E65" s="3"/>
      <c r="F65" s="3"/>
    </row>
    <row r="66" spans="1:10" ht="60">
      <c r="A66" s="38" t="s">
        <v>5</v>
      </c>
      <c r="B66" s="36" t="s">
        <v>21</v>
      </c>
      <c r="C66" s="40"/>
      <c r="D66" s="41"/>
      <c r="E66" s="5"/>
      <c r="F66" s="5"/>
    </row>
    <row r="67" spans="1:10" ht="17.25">
      <c r="A67" s="38"/>
      <c r="B67" s="47" t="s">
        <v>133</v>
      </c>
      <c r="C67" s="36" t="s">
        <v>48</v>
      </c>
      <c r="D67" s="45">
        <v>2</v>
      </c>
      <c r="E67" s="3"/>
      <c r="F67" s="32">
        <f>+ROUND(E67,2)*D67</f>
        <v>0</v>
      </c>
    </row>
    <row r="68" spans="1:10">
      <c r="A68" s="38"/>
      <c r="B68" s="36"/>
      <c r="C68" s="36"/>
      <c r="D68" s="45"/>
      <c r="E68" s="4"/>
      <c r="F68" s="4"/>
    </row>
    <row r="69" spans="1:10" ht="135">
      <c r="A69" s="38" t="s">
        <v>9</v>
      </c>
      <c r="B69" s="36" t="s">
        <v>72</v>
      </c>
      <c r="C69" s="40"/>
      <c r="D69" s="41"/>
      <c r="E69" s="42"/>
      <c r="F69" s="42"/>
    </row>
    <row r="70" spans="1:10">
      <c r="A70" s="38"/>
      <c r="B70" s="36" t="s">
        <v>51</v>
      </c>
      <c r="C70" s="36" t="s">
        <v>22</v>
      </c>
      <c r="D70" s="45">
        <v>7800</v>
      </c>
      <c r="E70" s="3"/>
      <c r="F70" s="32">
        <f>+ROUND(E70,2)*D70</f>
        <v>0</v>
      </c>
    </row>
    <row r="71" spans="1:10">
      <c r="A71" s="38"/>
      <c r="B71" s="36"/>
      <c r="C71" s="36"/>
      <c r="D71" s="45"/>
      <c r="E71" s="3"/>
      <c r="F71" s="3"/>
    </row>
    <row r="72" spans="1:10" ht="255">
      <c r="A72" s="38" t="s">
        <v>10</v>
      </c>
      <c r="B72" s="36" t="s">
        <v>73</v>
      </c>
      <c r="E72" s="78"/>
      <c r="F72" s="78"/>
    </row>
    <row r="73" spans="1:10">
      <c r="A73" s="38"/>
      <c r="B73" s="48" t="s">
        <v>74</v>
      </c>
      <c r="C73" s="48" t="s">
        <v>68</v>
      </c>
      <c r="D73" s="49">
        <v>1</v>
      </c>
      <c r="E73" s="7"/>
      <c r="F73" s="32">
        <f>+ROUND(E73,2)*D73</f>
        <v>0</v>
      </c>
    </row>
    <row r="74" spans="1:10">
      <c r="A74" s="44"/>
      <c r="B74" s="36"/>
      <c r="C74" s="36"/>
      <c r="D74" s="45"/>
      <c r="E74" s="4"/>
      <c r="F74" s="4"/>
    </row>
    <row r="75" spans="1:10">
      <c r="A75" s="34" t="s">
        <v>16</v>
      </c>
      <c r="B75" s="97" t="s">
        <v>23</v>
      </c>
      <c r="C75" s="97"/>
      <c r="D75" s="97"/>
      <c r="E75" s="97"/>
      <c r="F75" s="77">
        <f>SUM(F52:F73)</f>
        <v>0</v>
      </c>
    </row>
    <row r="76" spans="1:10">
      <c r="A76" s="44"/>
      <c r="B76" s="36"/>
      <c r="C76" s="36"/>
      <c r="D76" s="45"/>
      <c r="E76" s="4"/>
      <c r="F76" s="4"/>
      <c r="J76" s="4"/>
    </row>
    <row r="77" spans="1:10">
      <c r="A77" s="34" t="s">
        <v>24</v>
      </c>
      <c r="B77" s="97" t="s">
        <v>26</v>
      </c>
      <c r="C77" s="97"/>
      <c r="D77" s="97"/>
      <c r="E77" s="97"/>
      <c r="F77" s="43"/>
    </row>
    <row r="78" spans="1:10">
      <c r="A78" s="44"/>
      <c r="B78" s="36"/>
      <c r="C78" s="36"/>
      <c r="D78" s="45"/>
      <c r="E78" s="4"/>
      <c r="F78" s="4"/>
    </row>
    <row r="79" spans="1:10" ht="45">
      <c r="A79" s="38" t="s">
        <v>1</v>
      </c>
      <c r="B79" s="36" t="s">
        <v>27</v>
      </c>
      <c r="C79" s="36"/>
      <c r="D79" s="45"/>
      <c r="E79" s="4"/>
      <c r="F79" s="4"/>
    </row>
    <row r="80" spans="1:10">
      <c r="A80" s="38"/>
      <c r="B80" s="36"/>
      <c r="C80" s="36"/>
      <c r="D80" s="45"/>
      <c r="E80" s="4"/>
      <c r="F80" s="4"/>
    </row>
    <row r="81" spans="1:6" ht="212.25" customHeight="1">
      <c r="A81" s="38" t="s">
        <v>2</v>
      </c>
      <c r="B81" s="36" t="s">
        <v>53</v>
      </c>
      <c r="C81" s="36"/>
      <c r="D81" s="45"/>
      <c r="E81" s="4"/>
      <c r="F81" s="4"/>
    </row>
    <row r="82" spans="1:6" ht="17.25">
      <c r="A82" s="38"/>
      <c r="B82" s="50" t="s">
        <v>133</v>
      </c>
      <c r="C82" s="36" t="s">
        <v>48</v>
      </c>
      <c r="D82" s="45">
        <v>10</v>
      </c>
      <c r="E82" s="3"/>
      <c r="F82" s="32">
        <f>+ROUND(E82,2)*D82</f>
        <v>0</v>
      </c>
    </row>
    <row r="83" spans="1:6">
      <c r="A83" s="38"/>
      <c r="B83" s="50"/>
      <c r="C83" s="36"/>
      <c r="D83" s="45"/>
      <c r="E83" s="4"/>
      <c r="F83" s="4"/>
    </row>
    <row r="84" spans="1:6" ht="213" customHeight="1">
      <c r="A84" s="38" t="s">
        <v>3</v>
      </c>
      <c r="B84" s="36" t="s">
        <v>54</v>
      </c>
      <c r="C84" s="36"/>
      <c r="D84" s="45"/>
      <c r="E84" s="4"/>
      <c r="F84" s="4"/>
    </row>
    <row r="85" spans="1:6" ht="17.25">
      <c r="A85" s="38"/>
      <c r="B85" s="50" t="s">
        <v>133</v>
      </c>
      <c r="C85" s="36" t="s">
        <v>48</v>
      </c>
      <c r="D85" s="45">
        <v>0.6</v>
      </c>
      <c r="E85" s="3"/>
      <c r="F85" s="32">
        <f>+ROUND(E85,2)*D85</f>
        <v>0</v>
      </c>
    </row>
    <row r="86" spans="1:6">
      <c r="A86" s="38"/>
      <c r="B86" s="36"/>
      <c r="C86" s="36"/>
      <c r="D86" s="45"/>
      <c r="E86" s="3"/>
      <c r="F86" s="3"/>
    </row>
    <row r="87" spans="1:6" ht="105.75" customHeight="1">
      <c r="A87" s="38" t="s">
        <v>4</v>
      </c>
      <c r="B87" s="36" t="s">
        <v>92</v>
      </c>
      <c r="C87" s="36"/>
      <c r="D87" s="45"/>
      <c r="E87" s="3"/>
      <c r="F87" s="3"/>
    </row>
    <row r="88" spans="1:6" ht="17.25">
      <c r="A88" s="38" t="s">
        <v>8</v>
      </c>
      <c r="B88" s="36" t="s">
        <v>28</v>
      </c>
      <c r="C88" s="40" t="s">
        <v>49</v>
      </c>
      <c r="D88" s="41">
        <v>201</v>
      </c>
      <c r="E88" s="5"/>
      <c r="F88" s="32">
        <f>+ROUND(E88,2)*D88</f>
        <v>0</v>
      </c>
    </row>
    <row r="89" spans="1:6" ht="30">
      <c r="A89" s="38" t="s">
        <v>8</v>
      </c>
      <c r="B89" s="36" t="s">
        <v>61</v>
      </c>
      <c r="C89" s="40" t="s">
        <v>49</v>
      </c>
      <c r="D89" s="41">
        <v>201</v>
      </c>
      <c r="E89" s="5"/>
      <c r="F89" s="32">
        <f>+ROUND(E89,2)*D89</f>
        <v>0</v>
      </c>
    </row>
    <row r="90" spans="1:6">
      <c r="A90" s="38"/>
      <c r="B90" s="36"/>
      <c r="C90" s="36"/>
      <c r="D90" s="45"/>
      <c r="E90" s="4"/>
      <c r="F90" s="4"/>
    </row>
    <row r="91" spans="1:6" ht="213" customHeight="1">
      <c r="A91" s="38" t="s">
        <v>5</v>
      </c>
      <c r="B91" s="36" t="s">
        <v>75</v>
      </c>
      <c r="C91" s="36"/>
      <c r="D91" s="45"/>
      <c r="E91" s="4"/>
      <c r="F91" s="4"/>
    </row>
    <row r="92" spans="1:6" ht="17.25">
      <c r="A92" s="38"/>
      <c r="B92" s="50" t="s">
        <v>133</v>
      </c>
      <c r="C92" s="36" t="s">
        <v>48</v>
      </c>
      <c r="D92" s="45">
        <v>4</v>
      </c>
      <c r="E92" s="3"/>
      <c r="F92" s="32">
        <f>+ROUND(E92,2)*D92</f>
        <v>0</v>
      </c>
    </row>
    <row r="93" spans="1:6">
      <c r="A93" s="44"/>
      <c r="B93" s="36"/>
      <c r="C93" s="36"/>
      <c r="D93" s="45"/>
      <c r="E93" s="4"/>
      <c r="F93" s="4"/>
    </row>
    <row r="94" spans="1:6">
      <c r="A94" s="34" t="s">
        <v>24</v>
      </c>
      <c r="B94" s="97" t="s">
        <v>29</v>
      </c>
      <c r="C94" s="97"/>
      <c r="D94" s="97"/>
      <c r="E94" s="97"/>
      <c r="F94" s="77">
        <f>SUM(F82:F92)</f>
        <v>0</v>
      </c>
    </row>
    <row r="95" spans="1:6">
      <c r="A95" s="44"/>
      <c r="B95" s="36"/>
      <c r="C95" s="36"/>
      <c r="D95" s="45"/>
      <c r="E95" s="4"/>
      <c r="F95" s="4"/>
    </row>
    <row r="96" spans="1:6">
      <c r="A96" s="34" t="s">
        <v>25</v>
      </c>
      <c r="B96" s="97" t="s">
        <v>31</v>
      </c>
      <c r="C96" s="97"/>
      <c r="D96" s="97"/>
      <c r="E96" s="97"/>
      <c r="F96" s="43"/>
    </row>
    <row r="97" spans="1:6">
      <c r="A97" s="44"/>
      <c r="B97" s="36"/>
      <c r="C97" s="36"/>
      <c r="D97" s="45"/>
      <c r="E97" s="4"/>
      <c r="F97" s="4"/>
    </row>
    <row r="98" spans="1:6" ht="45">
      <c r="A98" s="38" t="s">
        <v>1</v>
      </c>
      <c r="B98" s="36" t="s">
        <v>32</v>
      </c>
      <c r="C98" s="36"/>
      <c r="D98" s="45"/>
      <c r="E98" s="4"/>
      <c r="F98" s="4"/>
    </row>
    <row r="99" spans="1:6">
      <c r="A99" s="38"/>
      <c r="B99" s="36"/>
      <c r="C99" s="36"/>
      <c r="D99" s="45"/>
      <c r="E99" s="4"/>
      <c r="F99" s="4"/>
    </row>
    <row r="100" spans="1:6" ht="196.5" customHeight="1">
      <c r="A100" s="38" t="s">
        <v>2</v>
      </c>
      <c r="B100" s="36" t="s">
        <v>81</v>
      </c>
      <c r="C100" s="36"/>
      <c r="D100" s="45"/>
      <c r="E100" s="4"/>
      <c r="F100" s="4"/>
    </row>
    <row r="101" spans="1:6" ht="17.25">
      <c r="A101" s="38"/>
      <c r="B101" s="51" t="s">
        <v>87</v>
      </c>
      <c r="C101" s="36" t="s">
        <v>49</v>
      </c>
      <c r="D101" s="45">
        <v>201</v>
      </c>
      <c r="E101" s="3"/>
      <c r="F101" s="32">
        <f>+ROUND(E101,2)*D101</f>
        <v>0</v>
      </c>
    </row>
    <row r="102" spans="1:6">
      <c r="A102" s="44"/>
      <c r="B102" s="36"/>
      <c r="C102" s="36"/>
      <c r="D102" s="45"/>
      <c r="E102" s="4"/>
      <c r="F102" s="4"/>
    </row>
    <row r="103" spans="1:6">
      <c r="A103" s="34" t="s">
        <v>25</v>
      </c>
      <c r="B103" s="97" t="s">
        <v>33</v>
      </c>
      <c r="C103" s="97"/>
      <c r="D103" s="97"/>
      <c r="E103" s="97"/>
      <c r="F103" s="77">
        <f>F101</f>
        <v>0</v>
      </c>
    </row>
    <row r="104" spans="1:6">
      <c r="A104" s="34"/>
      <c r="B104" s="35"/>
      <c r="C104" s="36"/>
      <c r="D104" s="37"/>
      <c r="E104" s="36"/>
      <c r="F104" s="43"/>
    </row>
    <row r="105" spans="1:6">
      <c r="A105" s="34" t="s">
        <v>30</v>
      </c>
      <c r="B105" s="97" t="s">
        <v>34</v>
      </c>
      <c r="C105" s="97"/>
      <c r="D105" s="97"/>
      <c r="E105" s="97"/>
      <c r="F105" s="43"/>
    </row>
    <row r="106" spans="1:6">
      <c r="A106" s="44"/>
      <c r="B106" s="36"/>
      <c r="C106" s="36"/>
      <c r="D106" s="45"/>
      <c r="E106" s="4"/>
      <c r="F106" s="4"/>
    </row>
    <row r="107" spans="1:6" ht="75">
      <c r="A107" s="38" t="s">
        <v>1</v>
      </c>
      <c r="B107" s="36" t="s">
        <v>76</v>
      </c>
      <c r="C107" s="36"/>
      <c r="D107" s="45"/>
      <c r="E107" s="4"/>
      <c r="F107" s="4"/>
    </row>
    <row r="108" spans="1:6">
      <c r="A108" s="38"/>
      <c r="B108" s="36"/>
      <c r="C108" s="36"/>
      <c r="D108" s="45"/>
      <c r="E108" s="4"/>
      <c r="F108" s="4"/>
    </row>
    <row r="109" spans="1:6" ht="149.25" customHeight="1">
      <c r="A109" s="38" t="s">
        <v>2</v>
      </c>
      <c r="B109" s="37" t="s">
        <v>77</v>
      </c>
      <c r="C109" s="36"/>
      <c r="D109" s="45"/>
      <c r="E109" s="4"/>
      <c r="F109" s="4"/>
    </row>
    <row r="110" spans="1:6">
      <c r="A110" s="38"/>
      <c r="B110" s="36" t="s">
        <v>52</v>
      </c>
      <c r="C110" s="36" t="s">
        <v>132</v>
      </c>
      <c r="D110" s="45">
        <v>55</v>
      </c>
      <c r="E110" s="3"/>
      <c r="F110" s="32">
        <f>+ROUND(E110,2)*D110</f>
        <v>0</v>
      </c>
    </row>
    <row r="111" spans="1:6">
      <c r="A111" s="38"/>
      <c r="B111" s="36"/>
      <c r="C111" s="36"/>
      <c r="D111" s="45"/>
      <c r="E111" s="4"/>
      <c r="F111" s="4"/>
    </row>
    <row r="112" spans="1:6" ht="135" customHeight="1">
      <c r="A112" s="38" t="s">
        <v>3</v>
      </c>
      <c r="B112" s="36" t="s">
        <v>78</v>
      </c>
      <c r="C112" s="36"/>
      <c r="D112" s="45"/>
      <c r="E112" s="4"/>
      <c r="F112" s="4"/>
    </row>
    <row r="113" spans="1:6">
      <c r="A113" s="38"/>
      <c r="B113" s="36" t="s">
        <v>52</v>
      </c>
      <c r="C113" s="36" t="s">
        <v>132</v>
      </c>
      <c r="D113" s="45">
        <f>8*7.5</f>
        <v>60</v>
      </c>
      <c r="E113" s="3"/>
      <c r="F113" s="32">
        <f>+ROUND(E113,2)*D113</f>
        <v>0</v>
      </c>
    </row>
    <row r="114" spans="1:6">
      <c r="A114" s="38"/>
      <c r="B114" s="36"/>
      <c r="C114" s="36"/>
      <c r="D114" s="45"/>
      <c r="E114" s="4"/>
      <c r="F114" s="4"/>
    </row>
    <row r="115" spans="1:6" ht="60">
      <c r="A115" s="38"/>
      <c r="B115" s="36" t="s">
        <v>79</v>
      </c>
      <c r="C115" s="36"/>
      <c r="D115" s="45"/>
      <c r="E115" s="4"/>
      <c r="F115" s="4"/>
    </row>
    <row r="116" spans="1:6">
      <c r="A116" s="38"/>
      <c r="B116" s="36" t="s">
        <v>52</v>
      </c>
      <c r="C116" s="36" t="s">
        <v>132</v>
      </c>
      <c r="D116" s="45">
        <v>12</v>
      </c>
      <c r="E116" s="3"/>
      <c r="F116" s="32">
        <f>+ROUND(E116,2)*D116</f>
        <v>0</v>
      </c>
    </row>
    <row r="117" spans="1:6">
      <c r="A117" s="38"/>
      <c r="B117" s="36"/>
      <c r="C117" s="36"/>
      <c r="D117" s="45"/>
      <c r="E117" s="3"/>
      <c r="F117" s="3"/>
    </row>
    <row r="118" spans="1:6" ht="60">
      <c r="A118" s="38"/>
      <c r="B118" s="36" t="s">
        <v>80</v>
      </c>
      <c r="C118" s="36"/>
      <c r="D118" s="45"/>
      <c r="E118" s="3"/>
      <c r="F118" s="3"/>
    </row>
    <row r="119" spans="1:6">
      <c r="A119" s="38"/>
      <c r="B119" s="36" t="s">
        <v>52</v>
      </c>
      <c r="C119" s="36" t="s">
        <v>132</v>
      </c>
      <c r="D119" s="45">
        <v>21</v>
      </c>
      <c r="E119" s="3"/>
      <c r="F119" s="32">
        <f>+ROUND(E119,2)*D119</f>
        <v>0</v>
      </c>
    </row>
    <row r="120" spans="1:6">
      <c r="A120" s="44"/>
      <c r="B120" s="36"/>
      <c r="C120" s="36"/>
      <c r="D120" s="45"/>
      <c r="E120" s="4"/>
      <c r="F120" s="4"/>
    </row>
    <row r="121" spans="1:6">
      <c r="A121" s="34" t="s">
        <v>30</v>
      </c>
      <c r="B121" s="97" t="s">
        <v>35</v>
      </c>
      <c r="C121" s="97"/>
      <c r="D121" s="97"/>
      <c r="E121" s="97"/>
      <c r="F121" s="77">
        <f>SUM(F110:F119)</f>
        <v>0</v>
      </c>
    </row>
    <row r="122" spans="1:6">
      <c r="A122" s="34"/>
      <c r="B122" s="35"/>
      <c r="C122" s="35"/>
      <c r="D122" s="35"/>
      <c r="E122" s="35"/>
      <c r="F122" s="43"/>
    </row>
    <row r="123" spans="1:6">
      <c r="A123" s="34"/>
      <c r="B123" s="35"/>
      <c r="C123" s="35"/>
      <c r="D123" s="52"/>
      <c r="E123" s="35"/>
      <c r="F123" s="43"/>
    </row>
    <row r="124" spans="1:6">
      <c r="A124" s="34" t="s">
        <v>89</v>
      </c>
      <c r="B124" s="97" t="s">
        <v>91</v>
      </c>
      <c r="C124" s="97"/>
      <c r="D124" s="97"/>
      <c r="E124" s="97"/>
      <c r="F124" s="43"/>
    </row>
    <row r="125" spans="1:6">
      <c r="A125" s="34"/>
      <c r="B125" s="35"/>
      <c r="C125" s="35"/>
      <c r="D125" s="52"/>
      <c r="E125" s="35"/>
      <c r="F125" s="43"/>
    </row>
    <row r="126" spans="1:6" ht="336" customHeight="1">
      <c r="A126" s="38" t="s">
        <v>2</v>
      </c>
      <c r="B126" s="53" t="s">
        <v>115</v>
      </c>
    </row>
    <row r="127" spans="1:6" ht="17.25">
      <c r="A127" s="38"/>
      <c r="B127" s="36" t="s">
        <v>87</v>
      </c>
      <c r="C127" s="36" t="s">
        <v>49</v>
      </c>
      <c r="D127" s="41">
        <f>(332+18+20*4)</f>
        <v>430</v>
      </c>
      <c r="E127" s="5"/>
      <c r="F127" s="32">
        <f>+ROUND(E127,2)*D127</f>
        <v>0</v>
      </c>
    </row>
    <row r="128" spans="1:6">
      <c r="A128" s="38"/>
      <c r="B128" s="36"/>
      <c r="C128" s="40"/>
      <c r="D128" s="41"/>
      <c r="E128" s="42"/>
      <c r="F128" s="42"/>
    </row>
    <row r="129" spans="1:8" ht="195">
      <c r="A129" s="38" t="s">
        <v>3</v>
      </c>
      <c r="B129" s="36" t="s">
        <v>99</v>
      </c>
      <c r="C129" s="40"/>
      <c r="D129" s="41"/>
      <c r="E129" s="42"/>
      <c r="F129" s="42"/>
    </row>
    <row r="130" spans="1:8" ht="17.25">
      <c r="A130" s="38"/>
      <c r="B130" s="36" t="s">
        <v>87</v>
      </c>
      <c r="C130" s="36" t="s">
        <v>49</v>
      </c>
      <c r="D130" s="41">
        <v>250</v>
      </c>
      <c r="E130" s="5"/>
      <c r="F130" s="32">
        <f>+ROUND(E130,2)*D130</f>
        <v>0</v>
      </c>
    </row>
    <row r="131" spans="1:8">
      <c r="A131" s="38"/>
      <c r="B131" s="36"/>
      <c r="C131" s="36"/>
      <c r="D131" s="45"/>
      <c r="E131" s="3"/>
      <c r="F131" s="3"/>
    </row>
    <row r="132" spans="1:8" ht="60">
      <c r="A132" s="38" t="s">
        <v>4</v>
      </c>
      <c r="B132" s="36" t="s">
        <v>88</v>
      </c>
      <c r="C132" s="40"/>
      <c r="D132" s="41"/>
      <c r="E132" s="5"/>
      <c r="F132" s="5"/>
    </row>
    <row r="133" spans="1:8" ht="17.25">
      <c r="A133" s="38"/>
      <c r="B133" s="36" t="s">
        <v>87</v>
      </c>
      <c r="C133" s="36" t="s">
        <v>49</v>
      </c>
      <c r="D133" s="41">
        <v>24</v>
      </c>
      <c r="E133" s="5"/>
      <c r="F133" s="32">
        <f>+ROUND(E133,2)*D133</f>
        <v>0</v>
      </c>
    </row>
    <row r="134" spans="1:8">
      <c r="A134" s="38"/>
      <c r="B134" s="36"/>
      <c r="C134" s="36"/>
      <c r="D134" s="45"/>
      <c r="E134" s="3"/>
      <c r="F134" s="3"/>
    </row>
    <row r="135" spans="1:8" ht="225">
      <c r="A135" s="38" t="s">
        <v>5</v>
      </c>
      <c r="B135" s="36" t="s">
        <v>116</v>
      </c>
      <c r="C135" s="54"/>
      <c r="D135" s="45"/>
      <c r="E135" s="3"/>
      <c r="F135" s="3"/>
    </row>
    <row r="136" spans="1:8" ht="17.25">
      <c r="A136" s="38"/>
      <c r="B136" s="36" t="s">
        <v>87</v>
      </c>
      <c r="C136" s="36" t="s">
        <v>49</v>
      </c>
      <c r="D136" s="45">
        <v>580</v>
      </c>
      <c r="E136" s="3"/>
      <c r="F136" s="32">
        <f>+ROUND(E136,2)*D136</f>
        <v>0</v>
      </c>
      <c r="H136" s="55"/>
    </row>
    <row r="137" spans="1:8">
      <c r="A137" s="38"/>
      <c r="B137" s="36"/>
      <c r="C137" s="36"/>
      <c r="D137" s="45"/>
      <c r="E137" s="4"/>
      <c r="F137" s="4"/>
    </row>
    <row r="138" spans="1:8" ht="45">
      <c r="A138" s="38" t="s">
        <v>9</v>
      </c>
      <c r="B138" s="40" t="s">
        <v>14</v>
      </c>
      <c r="C138" s="40" t="s">
        <v>68</v>
      </c>
      <c r="D138" s="41">
        <v>1</v>
      </c>
      <c r="E138" s="5"/>
      <c r="F138" s="32">
        <f>+ROUND(E138,2)*D138</f>
        <v>0</v>
      </c>
    </row>
    <row r="139" spans="1:8">
      <c r="A139" s="38"/>
      <c r="B139" s="40"/>
      <c r="C139" s="40"/>
      <c r="D139" s="41"/>
      <c r="E139" s="42"/>
      <c r="F139" s="42"/>
    </row>
    <row r="140" spans="1:8">
      <c r="A140" s="34" t="s">
        <v>89</v>
      </c>
      <c r="B140" s="97" t="s">
        <v>90</v>
      </c>
      <c r="C140" s="97"/>
      <c r="D140" s="97"/>
      <c r="E140" s="97"/>
      <c r="F140" s="77">
        <f>SUM(F127:F138)</f>
        <v>0</v>
      </c>
    </row>
    <row r="141" spans="1:8">
      <c r="A141" s="34"/>
      <c r="B141" s="35"/>
      <c r="C141" s="35"/>
      <c r="D141" s="35"/>
      <c r="E141" s="35"/>
      <c r="F141" s="43"/>
    </row>
    <row r="142" spans="1:8">
      <c r="A142" s="44"/>
      <c r="B142" s="36"/>
      <c r="C142" s="36"/>
      <c r="D142" s="45"/>
      <c r="E142" s="4"/>
      <c r="F142" s="4"/>
    </row>
    <row r="143" spans="1:8" ht="21">
      <c r="A143" s="104" t="s">
        <v>36</v>
      </c>
      <c r="B143" s="105"/>
      <c r="C143" s="105"/>
      <c r="D143" s="105"/>
      <c r="E143" s="105"/>
      <c r="F143" s="106"/>
    </row>
    <row r="144" spans="1:8">
      <c r="A144" s="44"/>
      <c r="B144" s="36"/>
      <c r="C144" s="36"/>
      <c r="D144" s="45"/>
      <c r="E144" s="4"/>
      <c r="F144" s="4"/>
    </row>
    <row r="145" spans="1:6">
      <c r="A145" s="56" t="s">
        <v>0</v>
      </c>
      <c r="B145" s="97" t="s">
        <v>69</v>
      </c>
      <c r="C145" s="97"/>
      <c r="D145" s="97"/>
      <c r="E145" s="97"/>
      <c r="F145" s="77">
        <f>F11</f>
        <v>0</v>
      </c>
    </row>
    <row r="146" spans="1:6">
      <c r="A146" s="56" t="s">
        <v>6</v>
      </c>
      <c r="B146" s="97" t="s">
        <v>7</v>
      </c>
      <c r="C146" s="97"/>
      <c r="D146" s="97"/>
      <c r="E146" s="97"/>
      <c r="F146" s="77">
        <f>F47</f>
        <v>0</v>
      </c>
    </row>
    <row r="147" spans="1:6">
      <c r="A147" s="56" t="s">
        <v>16</v>
      </c>
      <c r="B147" s="97" t="s">
        <v>17</v>
      </c>
      <c r="C147" s="97"/>
      <c r="D147" s="97"/>
      <c r="E147" s="97"/>
      <c r="F147" s="77">
        <f>F75</f>
        <v>0</v>
      </c>
    </row>
    <row r="148" spans="1:6">
      <c r="A148" s="56" t="s">
        <v>24</v>
      </c>
      <c r="B148" s="97" t="s">
        <v>26</v>
      </c>
      <c r="C148" s="97"/>
      <c r="D148" s="97"/>
      <c r="E148" s="97"/>
      <c r="F148" s="77">
        <f>F94</f>
        <v>0</v>
      </c>
    </row>
    <row r="149" spans="1:6">
      <c r="A149" s="56" t="s">
        <v>25</v>
      </c>
      <c r="B149" s="35" t="s">
        <v>31</v>
      </c>
      <c r="C149" s="35"/>
      <c r="D149" s="52"/>
      <c r="E149" s="35"/>
      <c r="F149" s="77">
        <f>F103</f>
        <v>0</v>
      </c>
    </row>
    <row r="150" spans="1:6">
      <c r="A150" s="56" t="s">
        <v>30</v>
      </c>
      <c r="B150" s="35" t="str">
        <f>B105</f>
        <v>LIMARSKI RADOVI</v>
      </c>
      <c r="C150" s="35"/>
      <c r="D150" s="52"/>
      <c r="E150" s="35"/>
      <c r="F150" s="77">
        <f>F121</f>
        <v>0</v>
      </c>
    </row>
    <row r="151" spans="1:6">
      <c r="A151" s="57" t="str">
        <f>A140</f>
        <v>VII.</v>
      </c>
      <c r="B151" s="58" t="str">
        <f>B124</f>
        <v>ZAVRŠNI ZIDARSKI I FASADERSKI RADOVI</v>
      </c>
      <c r="C151" s="58"/>
      <c r="D151" s="59"/>
      <c r="E151" s="58"/>
      <c r="F151" s="79">
        <f>F140</f>
        <v>0</v>
      </c>
    </row>
    <row r="152" spans="1:6">
      <c r="A152" s="44"/>
      <c r="B152" s="36"/>
      <c r="C152" s="36"/>
      <c r="D152" s="45"/>
      <c r="E152" s="4"/>
      <c r="F152" s="4"/>
    </row>
    <row r="153" spans="1:6" ht="15" customHeight="1">
      <c r="A153" s="56"/>
      <c r="B153" s="99" t="s">
        <v>93</v>
      </c>
      <c r="C153" s="99"/>
      <c r="D153" s="99"/>
      <c r="E153" s="100">
        <f>SUM(F145:F151)</f>
        <v>0</v>
      </c>
      <c r="F153" s="100"/>
    </row>
    <row r="154" spans="1:6">
      <c r="A154" s="44"/>
      <c r="B154" s="36"/>
      <c r="C154" s="36"/>
      <c r="D154" s="45"/>
      <c r="E154" s="80"/>
      <c r="F154" s="80"/>
    </row>
    <row r="155" spans="1:6" ht="15.75">
      <c r="A155" s="44"/>
      <c r="B155" s="99" t="s">
        <v>94</v>
      </c>
      <c r="C155" s="99"/>
      <c r="D155" s="99"/>
      <c r="E155" s="101">
        <f>E153*0.25</f>
        <v>0</v>
      </c>
      <c r="F155" s="101"/>
    </row>
    <row r="156" spans="1:6">
      <c r="E156" s="81"/>
      <c r="F156" s="81"/>
    </row>
    <row r="157" spans="1:6" ht="15.75">
      <c r="B157" s="99" t="s">
        <v>95</v>
      </c>
      <c r="C157" s="99"/>
      <c r="D157" s="99"/>
      <c r="E157" s="101">
        <f>E153+E155</f>
        <v>0</v>
      </c>
      <c r="F157" s="101"/>
    </row>
    <row r="158" spans="1:6">
      <c r="E158" s="78"/>
      <c r="F158" s="78"/>
    </row>
    <row r="159" spans="1:6">
      <c r="B159" s="60" t="s">
        <v>102</v>
      </c>
      <c r="C159" s="61"/>
      <c r="D159" s="62"/>
      <c r="E159" s="82"/>
      <c r="F159" s="83"/>
    </row>
    <row r="160" spans="1:6">
      <c r="B160" s="60" t="s">
        <v>101</v>
      </c>
      <c r="C160" s="63"/>
      <c r="D160" s="62"/>
      <c r="E160" s="82"/>
      <c r="F160" s="83"/>
    </row>
    <row r="161" spans="1:6">
      <c r="E161" s="78"/>
      <c r="F161" s="78"/>
    </row>
    <row r="162" spans="1:6">
      <c r="E162" s="78"/>
      <c r="F162" s="78"/>
    </row>
    <row r="163" spans="1:6">
      <c r="A163" s="64" t="s">
        <v>117</v>
      </c>
      <c r="C163" s="46"/>
      <c r="D163" s="65">
        <f>D164+D165</f>
        <v>280.8</v>
      </c>
      <c r="E163" s="78"/>
      <c r="F163" s="78"/>
    </row>
    <row r="164" spans="1:6">
      <c r="A164" s="64" t="s">
        <v>118</v>
      </c>
      <c r="C164" s="46"/>
      <c r="D164" s="65">
        <f>81.7+5.7+3.3+30.3+82.5+13+17.5</f>
        <v>234</v>
      </c>
      <c r="E164" s="78"/>
      <c r="F164" s="78"/>
    </row>
    <row r="165" spans="1:6">
      <c r="A165" s="64" t="s">
        <v>119</v>
      </c>
      <c r="C165" s="46"/>
      <c r="D165" s="65">
        <f>30.4+16.4</f>
        <v>46.8</v>
      </c>
      <c r="E165" s="78"/>
      <c r="F165" s="78"/>
    </row>
    <row r="166" spans="1:6">
      <c r="A166" s="64"/>
      <c r="C166" s="46"/>
      <c r="D166" s="66"/>
      <c r="E166" s="78"/>
      <c r="F166" s="78"/>
    </row>
    <row r="167" spans="1:6" ht="30" customHeight="1">
      <c r="A167" s="98" t="s">
        <v>120</v>
      </c>
      <c r="B167" s="98"/>
      <c r="C167" s="98"/>
      <c r="D167" s="67">
        <f>D164/D163</f>
        <v>0.83333333333333326</v>
      </c>
      <c r="E167" s="78"/>
      <c r="F167" s="78"/>
    </row>
    <row r="168" spans="1:6">
      <c r="A168" s="64"/>
      <c r="C168" s="46"/>
      <c r="D168" s="67"/>
      <c r="E168" s="78"/>
      <c r="F168" s="78"/>
    </row>
    <row r="169" spans="1:6" ht="31.5" customHeight="1">
      <c r="A169" s="92" t="s">
        <v>121</v>
      </c>
      <c r="B169" s="92"/>
      <c r="C169" s="92"/>
      <c r="D169" s="67">
        <f>D165/D163</f>
        <v>0.16666666666666666</v>
      </c>
      <c r="E169" s="78"/>
      <c r="F169" s="78"/>
    </row>
    <row r="170" spans="1:6">
      <c r="A170" s="68"/>
      <c r="B170" s="68"/>
      <c r="C170" s="68"/>
      <c r="D170" s="67"/>
      <c r="E170" s="78"/>
      <c r="F170" s="78"/>
    </row>
    <row r="171" spans="1:6" ht="15.75">
      <c r="A171" s="69"/>
      <c r="B171" s="69"/>
      <c r="C171" s="69"/>
      <c r="D171" s="33"/>
      <c r="E171" s="78"/>
      <c r="F171" s="78"/>
    </row>
    <row r="172" spans="1:6" ht="32.25" customHeight="1">
      <c r="A172" s="93" t="s">
        <v>125</v>
      </c>
      <c r="B172" s="94"/>
      <c r="C172" s="94"/>
      <c r="D172" s="70"/>
      <c r="E172" s="95">
        <f>D167*E153</f>
        <v>0</v>
      </c>
      <c r="F172" s="96"/>
    </row>
    <row r="173" spans="1:6" ht="15.75">
      <c r="A173" s="71"/>
      <c r="B173" s="71"/>
      <c r="C173" s="71"/>
      <c r="D173" s="72"/>
      <c r="E173" s="84"/>
      <c r="F173" s="84"/>
    </row>
    <row r="174" spans="1:6" ht="32.25" customHeight="1">
      <c r="A174" s="93" t="s">
        <v>122</v>
      </c>
      <c r="B174" s="94"/>
      <c r="C174" s="94"/>
      <c r="D174" s="70"/>
      <c r="E174" s="95">
        <f>D167*E157</f>
        <v>0</v>
      </c>
      <c r="F174" s="96"/>
    </row>
    <row r="175" spans="1:6" ht="15.75">
      <c r="A175" s="71"/>
      <c r="B175" s="71"/>
      <c r="C175" s="71"/>
      <c r="D175" s="72"/>
      <c r="E175" s="84"/>
      <c r="F175" s="84"/>
    </row>
    <row r="176" spans="1:6" ht="15.75">
      <c r="A176" s="71"/>
      <c r="B176" s="71"/>
      <c r="C176" s="71"/>
      <c r="D176" s="72"/>
      <c r="E176" s="84"/>
      <c r="F176" s="84"/>
    </row>
    <row r="177" spans="1:6" ht="30.75" customHeight="1">
      <c r="A177" s="93" t="s">
        <v>126</v>
      </c>
      <c r="B177" s="94"/>
      <c r="C177" s="94"/>
      <c r="D177" s="73"/>
      <c r="E177" s="95">
        <f>D169*E153</f>
        <v>0</v>
      </c>
      <c r="F177" s="96"/>
    </row>
    <row r="178" spans="1:6" ht="15.75">
      <c r="A178" s="74"/>
      <c r="B178" s="74"/>
      <c r="C178" s="74"/>
      <c r="E178" s="85"/>
      <c r="F178" s="85"/>
    </row>
    <row r="179" spans="1:6" ht="33" customHeight="1">
      <c r="A179" s="93" t="s">
        <v>123</v>
      </c>
      <c r="B179" s="94"/>
      <c r="C179" s="94"/>
      <c r="D179" s="73"/>
      <c r="E179" s="95">
        <f>D169*E157</f>
        <v>0</v>
      </c>
      <c r="F179" s="96"/>
    </row>
    <row r="180" spans="1:6" ht="15.75">
      <c r="A180" s="71"/>
      <c r="B180" s="71"/>
      <c r="C180" s="71"/>
      <c r="D180" s="75"/>
      <c r="E180" s="76"/>
      <c r="F180" s="76"/>
    </row>
    <row r="182" spans="1:6">
      <c r="A182" s="91" t="s">
        <v>124</v>
      </c>
      <c r="B182" s="91"/>
      <c r="C182" s="91"/>
      <c r="D182" s="91"/>
      <c r="E182" s="91"/>
      <c r="F182" s="91"/>
    </row>
    <row r="183" spans="1:6">
      <c r="A183" s="91"/>
      <c r="B183" s="91"/>
      <c r="C183" s="91"/>
      <c r="D183" s="91"/>
      <c r="E183" s="91"/>
      <c r="F183" s="91"/>
    </row>
  </sheetData>
  <sheetProtection password="D2CC" sheet="1" objects="1" scenarios="1" selectLockedCells="1"/>
  <mergeCells count="37">
    <mergeCell ref="A1:F5"/>
    <mergeCell ref="B14:E14"/>
    <mergeCell ref="B6:E6"/>
    <mergeCell ref="B11:E11"/>
    <mergeCell ref="B147:E147"/>
    <mergeCell ref="B146:E146"/>
    <mergeCell ref="B145:E145"/>
    <mergeCell ref="B49:E49"/>
    <mergeCell ref="B47:E47"/>
    <mergeCell ref="A143:F143"/>
    <mergeCell ref="B140:E140"/>
    <mergeCell ref="B124:E124"/>
    <mergeCell ref="B103:E103"/>
    <mergeCell ref="B96:E96"/>
    <mergeCell ref="B94:E94"/>
    <mergeCell ref="B77:E77"/>
    <mergeCell ref="B75:E75"/>
    <mergeCell ref="B148:E148"/>
    <mergeCell ref="B105:E105"/>
    <mergeCell ref="B121:E121"/>
    <mergeCell ref="A167:C167"/>
    <mergeCell ref="B153:D153"/>
    <mergeCell ref="B155:D155"/>
    <mergeCell ref="E153:F153"/>
    <mergeCell ref="E155:F155"/>
    <mergeCell ref="B157:D157"/>
    <mergeCell ref="E157:F157"/>
    <mergeCell ref="A182:F183"/>
    <mergeCell ref="A169:C169"/>
    <mergeCell ref="A172:C172"/>
    <mergeCell ref="E172:F172"/>
    <mergeCell ref="A179:C179"/>
    <mergeCell ref="E179:F179"/>
    <mergeCell ref="A174:C174"/>
    <mergeCell ref="E174:F174"/>
    <mergeCell ref="A177:C177"/>
    <mergeCell ref="E177:F177"/>
  </mergeCells>
  <pageMargins left="0.70866141732283472" right="0.70866141732283472" top="0.74803149606299213" bottom="0.74803149606299213" header="0.31496062992125984" footer="0.31496062992125984"/>
  <pageSetup paperSize="9" orientation="portrait" r:id="rId1"/>
  <rowBreaks count="6" manualBreakCount="6">
    <brk id="48" max="16383" man="1"/>
    <brk id="76" max="16383" man="1"/>
    <brk id="95" max="16383" man="1"/>
    <brk id="104" max="16383" man="1"/>
    <brk id="123" max="5" man="1"/>
    <brk id="141" max="5" man="1"/>
  </rowBreaks>
  <ignoredErrors>
    <ignoredError sqref="F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5:T48"/>
  <sheetViews>
    <sheetView topLeftCell="A13" workbookViewId="0">
      <selection activeCell="A9" sqref="A9:I9"/>
    </sheetView>
  </sheetViews>
  <sheetFormatPr defaultRowHeight="15"/>
  <sheetData>
    <row r="5" spans="7:17">
      <c r="G5" t="s">
        <v>55</v>
      </c>
      <c r="I5" t="s">
        <v>56</v>
      </c>
      <c r="K5" t="s">
        <v>57</v>
      </c>
      <c r="M5" t="s">
        <v>59</v>
      </c>
      <c r="O5" t="s">
        <v>58</v>
      </c>
      <c r="Q5" t="s">
        <v>60</v>
      </c>
    </row>
    <row r="6" spans="7:17">
      <c r="G6">
        <v>9.5</v>
      </c>
      <c r="I6">
        <v>0.7</v>
      </c>
      <c r="K6">
        <v>3.25</v>
      </c>
      <c r="M6">
        <v>4.1500000000000004</v>
      </c>
      <c r="O6">
        <v>4.1500000000000004</v>
      </c>
      <c r="Q6">
        <f>15*9.2</f>
        <v>138</v>
      </c>
    </row>
    <row r="7" spans="7:17">
      <c r="G7">
        <v>9.5</v>
      </c>
      <c r="I7">
        <v>0.7</v>
      </c>
      <c r="K7">
        <v>3.25</v>
      </c>
      <c r="M7">
        <v>4.1500000000000004</v>
      </c>
      <c r="O7">
        <v>4.1500000000000004</v>
      </c>
      <c r="Q7">
        <f>12*6</f>
        <v>72</v>
      </c>
    </row>
    <row r="8" spans="7:17">
      <c r="G8">
        <v>18</v>
      </c>
      <c r="K8">
        <v>3.25</v>
      </c>
      <c r="M8">
        <v>4.1500000000000004</v>
      </c>
      <c r="O8">
        <v>4.1500000000000004</v>
      </c>
      <c r="Q8">
        <f>6.2*2</f>
        <v>12.4</v>
      </c>
    </row>
    <row r="9" spans="7:17">
      <c r="G9">
        <v>18</v>
      </c>
      <c r="K9">
        <v>3.25</v>
      </c>
      <c r="M9">
        <v>4.1500000000000004</v>
      </c>
      <c r="O9">
        <v>4.1500000000000004</v>
      </c>
      <c r="Q9">
        <f>2.5*8</f>
        <v>20</v>
      </c>
    </row>
    <row r="10" spans="7:17">
      <c r="Q10">
        <f>2*8</f>
        <v>16</v>
      </c>
    </row>
    <row r="11" spans="7:17">
      <c r="Q11">
        <f>1.5*8</f>
        <v>12</v>
      </c>
    </row>
    <row r="12" spans="7:17">
      <c r="Q12">
        <f>1*8</f>
        <v>8</v>
      </c>
    </row>
    <row r="13" spans="7:17">
      <c r="Q13">
        <f>1.5*2</f>
        <v>3</v>
      </c>
    </row>
    <row r="14" spans="7:17">
      <c r="Q14">
        <f>3*2</f>
        <v>6</v>
      </c>
    </row>
    <row r="15" spans="7:17">
      <c r="Q15">
        <f>4.5*2</f>
        <v>9</v>
      </c>
    </row>
    <row r="22" spans="7:20">
      <c r="G22">
        <f>SUM(G6:G9)*0.2*0.2</f>
        <v>2.2000000000000002</v>
      </c>
      <c r="I22">
        <f>SUM(I6:I9)*0.2*0.2</f>
        <v>5.5999999999999994E-2</v>
      </c>
      <c r="K22">
        <f>SUM(K6:K9)*0.15*0.025</f>
        <v>4.8750000000000002E-2</v>
      </c>
      <c r="M22">
        <f>SUM(M6:M9)/COS(26*PI()/180)*0.16*0.2</f>
        <v>0.59101415078042041</v>
      </c>
      <c r="O22">
        <f>SUM(O6:O9)/COS(26*PI()/180)*0.16*0.2</f>
        <v>0.59101415078042041</v>
      </c>
      <c r="Q22">
        <f>SUM(Q6:Q18)/COS(26*PI()/180)*0.12*0.16</f>
        <v>6.3316841310114427</v>
      </c>
      <c r="T22">
        <f>SUM(G22:Q22)</f>
        <v>9.818462432572284</v>
      </c>
    </row>
    <row r="26" spans="7:20">
      <c r="O26" t="s">
        <v>58</v>
      </c>
    </row>
    <row r="27" spans="7:20">
      <c r="O27">
        <v>10</v>
      </c>
    </row>
    <row r="31" spans="7:20" ht="30">
      <c r="G31" s="6" t="s">
        <v>62</v>
      </c>
    </row>
    <row r="32" spans="7:20">
      <c r="G32">
        <f>9.2*12</f>
        <v>110.39999999999999</v>
      </c>
    </row>
    <row r="43" spans="7:15">
      <c r="O43">
        <f>SUM(O27:O30)/COS(26*PI()/180)</f>
        <v>11.126019404751888</v>
      </c>
    </row>
    <row r="48" spans="7:15">
      <c r="G48">
        <f>SUM(G32:G35)*0.18*0.2</f>
        <v>3.9743999999999993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NASLOV</vt:lpstr>
      <vt:lpstr>OPĆE NAPOMENE</vt:lpstr>
      <vt:lpstr>RADOVI</vt:lpstr>
      <vt:lpstr>List2</vt:lpstr>
      <vt:lpstr>NASLOV!Podrucje_ispisa</vt:lpstr>
      <vt:lpstr>RADOVI!Podrucje_ispisa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Tea Grašo</cp:lastModifiedBy>
  <cp:lastPrinted>2021-02-23T11:33:06Z</cp:lastPrinted>
  <dcterms:created xsi:type="dcterms:W3CDTF">2017-12-22T11:10:56Z</dcterms:created>
  <dcterms:modified xsi:type="dcterms:W3CDTF">2021-03-12T13:39:40Z</dcterms:modified>
</cp:coreProperties>
</file>